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7.xml" ContentType="application/vnd.openxmlformats-officedocument.drawing+xml"/>
  <Override PartName="/xl/comments3.xml" ContentType="application/vnd.openxmlformats-officedocument.spreadsheetml.comments+xml"/>
  <Override PartName="/xl/threadedComments/threadedComment2.xml" ContentType="application/vnd.ms-excel.threadedcomments+xml"/>
  <Override PartName="/xl/drawings/drawing8.xml" ContentType="application/vnd.openxmlformats-officedocument.drawing+xml"/>
  <Override PartName="/xl/comments4.xml" ContentType="application/vnd.openxmlformats-officedocument.spreadsheetml.comments+xml"/>
  <Override PartName="/xl/threadedComments/threadedComment3.xml" ContentType="application/vnd.ms-excel.threadedcomments+xml"/>
  <Override PartName="/xl/drawings/drawing9.xml" ContentType="application/vnd.openxmlformats-officedocument.drawing+xml"/>
  <Override PartName="/xl/comments5.xml" ContentType="application/vnd.openxmlformats-officedocument.spreadsheetml.comments+xml"/>
  <Override PartName="/xl/threadedComments/threadedComment4.xml" ContentType="application/vnd.ms-excel.threadedcomments+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threadedComments/threadedComment5.xml" ContentType="application/vnd.ms-excel.threadedcomments+xml"/>
  <Override PartName="/xl/drawings/drawing12.xml" ContentType="application/vnd.openxmlformats-officedocument.drawing+xml"/>
  <Override PartName="/xl/comments7.xml" ContentType="application/vnd.openxmlformats-officedocument.spreadsheetml.comments+xml"/>
  <Override PartName="/xl/threadedComments/threadedComment6.xml" ContentType="application/vnd.ms-excel.threadedcomments+xml"/>
  <Override PartName="/xl/drawings/drawing13.xml" ContentType="application/vnd.openxmlformats-officedocument.drawing+xml"/>
  <Override PartName="/xl/comments8.xml" ContentType="application/vnd.openxmlformats-officedocument.spreadsheetml.comments+xml"/>
  <Override PartName="/xl/threadedComments/threadedComment7.xml" ContentType="application/vnd.ms-excel.threadedcomments+xml"/>
  <Override PartName="/xl/drawings/drawing14.xml" ContentType="application/vnd.openxmlformats-officedocument.drawing+xml"/>
  <Override PartName="/xl/comments9.xml" ContentType="application/vnd.openxmlformats-officedocument.spreadsheetml.comments+xml"/>
  <Override PartName="/xl/threadedComments/threadedComment8.xml" ContentType="application/vnd.ms-excel.threadedcomments+xml"/>
  <Override PartName="/xl/drawings/drawing15.xml" ContentType="application/vnd.openxmlformats-officedocument.drawing+xml"/>
  <Override PartName="/xl/comments10.xml" ContentType="application/vnd.openxmlformats-officedocument.spreadsheetml.comments+xml"/>
  <Override PartName="/xl/threadedComments/threadedComment9.xml" ContentType="application/vnd.ms-excel.threaded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11.xml" ContentType="application/vnd.openxmlformats-officedocument.spreadsheetml.comments+xml"/>
  <Override PartName="/xl/threadedComments/threadedComment10.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ondom.sharepoint.com/sites/fonval_intranet/Documentos compartidos/PLANEACIÓN FONVALMED/VIGENCIA 2022/PA - PLAN ACCIÓN/"/>
    </mc:Choice>
  </mc:AlternateContent>
  <xr:revisionPtr revIDLastSave="6382" documentId="8_{2FBE5516-E642-49DF-A1A4-7D6C0E359CD0}" xr6:coauthVersionLast="47" xr6:coauthVersionMax="47" xr10:uidLastSave="{5F1FED18-77FF-4303-B7DD-F401ABE3B1D5}"/>
  <bookViews>
    <workbookView showSheetTabs="0" xWindow="-120" yWindow="-120" windowWidth="29040" windowHeight="15840" tabRatio="756" firstSheet="3" xr2:uid="{84A35003-FBA3-4C64-B608-88A880D1E18E}"/>
  </bookViews>
  <sheets>
    <sheet name="MENÚ" sheetId="27" r:id="rId1"/>
    <sheet name="INFORME" sheetId="28" r:id="rId2"/>
    <sheet name="PLAN DESARROLLO" sheetId="25" r:id="rId3"/>
    <sheet name="PLAN ESTRATÉGICO" sheetId="22" r:id="rId4"/>
    <sheet name="PLAN ACCIÓN" sheetId="26" r:id="rId5"/>
    <sheet name="TECNOLOGIA" sheetId="12" r:id="rId6"/>
    <sheet name="PLANEACION" sheetId="14" r:id="rId7"/>
    <sheet name="COMUNICACIONES" sheetId="13" r:id="rId8"/>
    <sheet name="CONCEPTUALIZACION" sheetId="7" r:id="rId9"/>
    <sheet name="OBRAS" sheetId="5" r:id="rId10"/>
    <sheet name="FINANCIERO" sheetId="8" r:id="rId11"/>
    <sheet name="ADMINISTRATIVO" sheetId="9" r:id="rId12"/>
    <sheet name="JURIDICO" sheetId="10" r:id="rId13"/>
    <sheet name="SERVICIO CIUDADANO" sheetId="17" r:id="rId14"/>
    <sheet name="CONTRACTUAL" sheetId="11" r:id="rId15"/>
    <sheet name="CONTROL INTERNO" sheetId="16" r:id="rId16"/>
    <sheet name="PROCESO MOP" sheetId="24" r:id="rId17"/>
    <sheet name="PA RENDIDO Y PUBLICADO" sheetId="23" r:id="rId18"/>
    <sheet name="TOTAL" sheetId="20" r:id="rId19"/>
    <sheet name="JURIDICO (2)" sheetId="29" r:id="rId20"/>
  </sheets>
  <definedNames>
    <definedName name="_xlnm._FilterDatabase" localSheetId="11" hidden="1">ADMINISTRATIVO!$A$6:$I$47</definedName>
    <definedName name="_xlnm._FilterDatabase" localSheetId="7" hidden="1">COMUNICACIONES!$A$6:$I$12</definedName>
    <definedName name="_xlnm._FilterDatabase" localSheetId="8" hidden="1">CONCEPTUALIZACION!$A$6:$I$7</definedName>
    <definedName name="_xlnm._FilterDatabase" localSheetId="14" hidden="1">CONTRACTUAL!$A$6:$I$7</definedName>
    <definedName name="_xlnm._FilterDatabase" localSheetId="15" hidden="1">'CONTROL INTERNO'!$A$6:$H$6</definedName>
    <definedName name="_xlnm._FilterDatabase" localSheetId="10" hidden="1">FINANCIERO!$A$6:$AW$27</definedName>
    <definedName name="_xlnm._FilterDatabase" localSheetId="12" hidden="1">JURIDICO!$A$6:$I$91</definedName>
    <definedName name="_xlnm._FilterDatabase" localSheetId="19" hidden="1">'JURIDICO (2)'!$A$6:$I$318</definedName>
    <definedName name="_xlnm._FilterDatabase" localSheetId="9" hidden="1">OBRAS!$A$6:$I$22</definedName>
    <definedName name="_xlnm._FilterDatabase" localSheetId="17" hidden="1">'PA RENDIDO Y PUBLICADO'!$B$6:$G$106</definedName>
    <definedName name="_xlnm._FilterDatabase" localSheetId="6" hidden="1">PLANEACION!$A$6:$AW$16</definedName>
    <definedName name="_xlnm._FilterDatabase" localSheetId="13" hidden="1">'SERVICIO CIUDADANO'!$A$6:$I$10</definedName>
    <definedName name="_xlnm._FilterDatabase" localSheetId="5" hidden="1">TECNOLOGIA!$A$6:$I$14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24" i="9" l="1"/>
  <c r="AB14" i="17"/>
  <c r="AB17" i="17"/>
  <c r="AB18" i="17"/>
  <c r="AA19" i="17"/>
  <c r="AA8" i="17"/>
  <c r="AB8" i="17" s="1"/>
  <c r="AA9" i="17"/>
  <c r="AB9" i="17" s="1"/>
  <c r="AA10" i="17"/>
  <c r="AB10" i="17" s="1"/>
  <c r="AA11" i="17"/>
  <c r="AB11" i="17" s="1"/>
  <c r="AA12" i="17"/>
  <c r="AB12" i="17" s="1"/>
  <c r="AA13" i="17"/>
  <c r="AB13" i="17" s="1"/>
  <c r="AA15" i="17"/>
  <c r="AB15" i="17" s="1"/>
  <c r="AA16" i="17"/>
  <c r="AB16" i="17" s="1"/>
  <c r="AA7" i="17"/>
  <c r="AB7" i="17" s="1"/>
  <c r="Z13" i="17"/>
  <c r="Z12" i="17"/>
  <c r="AB13" i="13"/>
  <c r="AA23" i="13"/>
  <c r="AA22" i="13"/>
  <c r="AA21" i="13"/>
  <c r="AA17" i="13"/>
  <c r="AA8" i="13"/>
  <c r="AA9" i="13"/>
  <c r="AA10" i="13"/>
  <c r="AA11" i="13"/>
  <c r="AA12" i="13"/>
  <c r="AA13" i="13"/>
  <c r="AA14" i="13"/>
  <c r="AA15" i="13"/>
  <c r="AA7" i="13"/>
  <c r="Z23" i="13"/>
  <c r="Z22" i="13"/>
  <c r="Z21" i="13"/>
  <c r="Z17" i="13"/>
  <c r="Z8" i="13"/>
  <c r="Z9" i="13"/>
  <c r="Z10" i="13"/>
  <c r="Z11" i="13"/>
  <c r="Z12" i="13"/>
  <c r="Z13" i="13"/>
  <c r="Z14" i="13"/>
  <c r="Z15" i="13"/>
  <c r="Z7" i="13"/>
  <c r="AA29" i="13"/>
  <c r="AA28" i="13"/>
  <c r="AA27" i="13"/>
  <c r="AA26" i="13"/>
  <c r="AA25" i="13"/>
  <c r="AA24" i="13"/>
  <c r="AA20" i="13"/>
  <c r="AA19" i="13"/>
  <c r="AA18" i="13"/>
  <c r="AA16" i="13"/>
  <c r="Z30" i="13"/>
  <c r="Z29" i="13"/>
  <c r="Z28" i="13"/>
  <c r="Z27" i="13"/>
  <c r="Z26" i="13"/>
  <c r="Z25" i="13"/>
  <c r="Z24" i="13"/>
  <c r="Z16" i="13"/>
  <c r="Z20" i="13"/>
  <c r="Z19" i="13"/>
  <c r="Z18" i="13"/>
  <c r="H33" i="22"/>
  <c r="H25" i="22"/>
  <c r="H17" i="22"/>
  <c r="H7" i="22"/>
  <c r="P19" i="9"/>
  <c r="P20" i="9"/>
  <c r="P21" i="9"/>
  <c r="P22" i="9"/>
  <c r="P23" i="9"/>
  <c r="P24" i="9"/>
  <c r="P25" i="9"/>
  <c r="P26" i="9"/>
  <c r="P27" i="9"/>
  <c r="P28" i="9"/>
  <c r="P29" i="9"/>
  <c r="P30" i="9"/>
  <c r="P31" i="9"/>
  <c r="P32" i="9"/>
  <c r="P33" i="9"/>
  <c r="P34" i="9"/>
  <c r="P35" i="9"/>
  <c r="P36" i="9"/>
  <c r="P37" i="9"/>
  <c r="P38" i="9"/>
  <c r="P39" i="9"/>
  <c r="P40" i="9"/>
  <c r="P41" i="9"/>
  <c r="P42" i="9"/>
  <c r="P43" i="9"/>
  <c r="E28" i="28"/>
  <c r="D28" i="28"/>
  <c r="D15" i="28"/>
  <c r="E13" i="28"/>
  <c r="D9" i="28"/>
  <c r="AA8" i="9"/>
  <c r="K23" i="22" s="1"/>
  <c r="AA9" i="9"/>
  <c r="K26" i="22" s="1"/>
  <c r="AA10" i="9"/>
  <c r="AA11" i="9"/>
  <c r="AA12" i="9"/>
  <c r="AA13" i="9"/>
  <c r="AA14" i="9"/>
  <c r="AA15" i="9"/>
  <c r="AA16" i="9"/>
  <c r="AA17" i="9"/>
  <c r="AA18" i="9"/>
  <c r="AA19" i="9"/>
  <c r="AA20" i="9"/>
  <c r="AA21" i="9"/>
  <c r="AA22" i="9"/>
  <c r="AA23" i="9"/>
  <c r="AA24" i="9"/>
  <c r="AA25" i="9"/>
  <c r="AA26" i="9"/>
  <c r="AA27" i="9"/>
  <c r="AA28" i="9"/>
  <c r="AA29" i="9"/>
  <c r="AA30" i="9"/>
  <c r="AA31" i="9"/>
  <c r="AA32" i="9"/>
  <c r="AA33" i="9"/>
  <c r="AA34" i="9"/>
  <c r="AA35" i="9"/>
  <c r="AA36" i="9"/>
  <c r="AA37" i="9"/>
  <c r="AA38" i="9"/>
  <c r="AA39" i="9"/>
  <c r="AA40" i="9"/>
  <c r="AA41" i="9"/>
  <c r="AA42" i="9"/>
  <c r="AA43" i="9"/>
  <c r="AA44" i="9"/>
  <c r="AA45" i="9"/>
  <c r="AA46" i="9"/>
  <c r="K30" i="22"/>
  <c r="I30" i="22"/>
  <c r="Q1" i="10"/>
  <c r="AC1" i="10"/>
  <c r="AA7" i="9"/>
  <c r="Z10" i="9"/>
  <c r="K25" i="22"/>
  <c r="I25" i="22"/>
  <c r="K22" i="22"/>
  <c r="K20" i="22"/>
  <c r="I20" i="22"/>
  <c r="K19" i="22"/>
  <c r="I19" i="22"/>
  <c r="K18" i="22"/>
  <c r="I18" i="22"/>
  <c r="K17" i="22"/>
  <c r="I17" i="22"/>
  <c r="I16" i="22"/>
  <c r="K15" i="22"/>
  <c r="I15" i="22"/>
  <c r="I14" i="22"/>
  <c r="K14" i="22"/>
  <c r="K12" i="22"/>
  <c r="I12" i="22"/>
  <c r="K11" i="22"/>
  <c r="I11" i="22"/>
  <c r="K10" i="22"/>
  <c r="I10" i="22"/>
  <c r="K9" i="22"/>
  <c r="K8" i="22"/>
  <c r="I8" i="22"/>
  <c r="K7" i="22"/>
  <c r="I7" i="22"/>
  <c r="I9" i="22"/>
  <c r="M41" i="22"/>
  <c r="N41" i="22"/>
  <c r="O41" i="22"/>
  <c r="P41" i="22"/>
  <c r="H32" i="22"/>
  <c r="AL15" i="14"/>
  <c r="AV12" i="14"/>
  <c r="AL12" i="14"/>
  <c r="AM12" i="14"/>
  <c r="AV9" i="14"/>
  <c r="AW9" i="14"/>
  <c r="AV10" i="14"/>
  <c r="AW10" i="14"/>
  <c r="AV11" i="14"/>
  <c r="AW11" i="14"/>
  <c r="AW12" i="14"/>
  <c r="AV13" i="14"/>
  <c r="AW13" i="14"/>
  <c r="AV14" i="14"/>
  <c r="AW14" i="14"/>
  <c r="AV15" i="14"/>
  <c r="AW15" i="14"/>
  <c r="AV16" i="14"/>
  <c r="AW16" i="14"/>
  <c r="AV17" i="14"/>
  <c r="AW17" i="14"/>
  <c r="AV18" i="14"/>
  <c r="AW18" i="14"/>
  <c r="AV19" i="14"/>
  <c r="AW19" i="14"/>
  <c r="AW8" i="14"/>
  <c r="AV8" i="14"/>
  <c r="AL10" i="14"/>
  <c r="AM10" i="14"/>
  <c r="AL11" i="14"/>
  <c r="AM11" i="14"/>
  <c r="AL13" i="14"/>
  <c r="AM13" i="14"/>
  <c r="AL14" i="14"/>
  <c r="AM14" i="14"/>
  <c r="AM15" i="14"/>
  <c r="AL16" i="14"/>
  <c r="AM16" i="14"/>
  <c r="AL17" i="14"/>
  <c r="AM17" i="14"/>
  <c r="AL18" i="14"/>
  <c r="AM18" i="14"/>
  <c r="AL19" i="14"/>
  <c r="AM19" i="14"/>
  <c r="AL9" i="14"/>
  <c r="AM9" i="14"/>
  <c r="AM8" i="14"/>
  <c r="AL8" i="14"/>
  <c r="F40" i="22"/>
  <c r="F38" i="22"/>
  <c r="F37" i="22"/>
  <c r="F36" i="22"/>
  <c r="F35" i="22"/>
  <c r="F34" i="22"/>
  <c r="F33" i="22"/>
  <c r="F32" i="22"/>
  <c r="F31" i="22"/>
  <c r="F29" i="22"/>
  <c r="F28" i="22"/>
  <c r="AA47" i="9" l="1"/>
  <c r="E30" i="28"/>
  <c r="F27" i="22"/>
  <c r="F26" i="22"/>
  <c r="F25" i="22"/>
  <c r="F24" i="22"/>
  <c r="F23" i="22"/>
  <c r="F22" i="22"/>
  <c r="F41" i="22" s="1"/>
  <c r="G17" i="22"/>
  <c r="F21" i="22"/>
  <c r="F20" i="22"/>
  <c r="F19" i="22"/>
  <c r="F18" i="22"/>
  <c r="F17" i="22"/>
  <c r="F15" i="22"/>
  <c r="F14" i="22"/>
  <c r="F12" i="22"/>
  <c r="F11" i="22"/>
  <c r="F10" i="22"/>
  <c r="F9" i="22"/>
  <c r="F8" i="22"/>
  <c r="F7" i="22"/>
  <c r="E34" i="28"/>
  <c r="Z24" i="16"/>
  <c r="AD69" i="10"/>
  <c r="AC61" i="10"/>
  <c r="AC62" i="10"/>
  <c r="AC64" i="10"/>
  <c r="AC65" i="10"/>
  <c r="AC66" i="10"/>
  <c r="AC69" i="10"/>
  <c r="AC71" i="10"/>
  <c r="AC72" i="10"/>
  <c r="AC73" i="10"/>
  <c r="AC74" i="10"/>
  <c r="AC75" i="10"/>
  <c r="AC76" i="10"/>
  <c r="AC77" i="10"/>
  <c r="AC78" i="10"/>
  <c r="AC79" i="10"/>
  <c r="AC80" i="10"/>
  <c r="AC81" i="10"/>
  <c r="AC82" i="10"/>
  <c r="AC83" i="10"/>
  <c r="AC84" i="10"/>
  <c r="AC85" i="10"/>
  <c r="AC87" i="10"/>
  <c r="AC91" i="10"/>
  <c r="AC86" i="10"/>
  <c r="G22" i="22" l="1"/>
  <c r="G26" i="22"/>
  <c r="Z7" i="12"/>
  <c r="Z15" i="12" s="1"/>
  <c r="AA7" i="12"/>
  <c r="Z8" i="12"/>
  <c r="AA8" i="12"/>
  <c r="Z9" i="12"/>
  <c r="Z10" i="12"/>
  <c r="AA10" i="12"/>
  <c r="Z11" i="12"/>
  <c r="AA11" i="12"/>
  <c r="AA15" i="12" s="1"/>
  <c r="AK15" i="12" s="1"/>
  <c r="AT15" i="12" s="1"/>
  <c r="Z12" i="12"/>
  <c r="AA12" i="12"/>
  <c r="Z13" i="12"/>
  <c r="AA13" i="12"/>
  <c r="Z14" i="12"/>
  <c r="Z8" i="9"/>
  <c r="Z9" i="9"/>
  <c r="Z11" i="9"/>
  <c r="Z12" i="9"/>
  <c r="Z13" i="9"/>
  <c r="Z14" i="9"/>
  <c r="Z15" i="9"/>
  <c r="Z16" i="9"/>
  <c r="Z17" i="9"/>
  <c r="Z18" i="9"/>
  <c r="Z7" i="9"/>
  <c r="K40" i="22"/>
  <c r="AA15" i="16"/>
  <c r="Z8" i="16"/>
  <c r="AA8" i="16" s="1"/>
  <c r="Z9" i="16"/>
  <c r="AA9" i="16" s="1"/>
  <c r="Z12" i="16"/>
  <c r="AA12" i="16" s="1"/>
  <c r="Z13" i="16"/>
  <c r="AA13" i="16" s="1"/>
  <c r="Z15" i="16"/>
  <c r="Z17" i="16"/>
  <c r="AA17" i="16" s="1"/>
  <c r="Z20" i="16"/>
  <c r="AA20" i="16" s="1"/>
  <c r="AA24" i="16"/>
  <c r="Z7" i="16"/>
  <c r="AA7" i="16" s="1"/>
  <c r="AA25" i="16" s="1"/>
  <c r="AB20" i="9"/>
  <c r="AB23" i="9"/>
  <c r="AB28" i="9"/>
  <c r="AB31" i="9"/>
  <c r="AB36" i="9"/>
  <c r="AB39" i="9"/>
  <c r="K27" i="22"/>
  <c r="AB19" i="9"/>
  <c r="AB21" i="9"/>
  <c r="AB22" i="9"/>
  <c r="AB24" i="9"/>
  <c r="AB25" i="9"/>
  <c r="AB26" i="9"/>
  <c r="AB27" i="9"/>
  <c r="AB29" i="9"/>
  <c r="AB30" i="9"/>
  <c r="AB32" i="9"/>
  <c r="AB33" i="9"/>
  <c r="AB34" i="9"/>
  <c r="AB35" i="9"/>
  <c r="AB37" i="9"/>
  <c r="AB38" i="9"/>
  <c r="AB40" i="9"/>
  <c r="AB41" i="9"/>
  <c r="AB42" i="9"/>
  <c r="AB43" i="9"/>
  <c r="AB19" i="17"/>
  <c r="AB11" i="7"/>
  <c r="AA11" i="7"/>
  <c r="L17" i="22"/>
  <c r="AA30" i="13"/>
  <c r="K16" i="22" s="1"/>
  <c r="U18" i="5"/>
  <c r="U19" i="5"/>
  <c r="U20" i="5"/>
  <c r="U21" i="5"/>
  <c r="U22" i="5"/>
  <c r="W18" i="5"/>
  <c r="W19" i="5"/>
  <c r="W20" i="5"/>
  <c r="W21" i="5"/>
  <c r="W22" i="5"/>
  <c r="Y18" i="5"/>
  <c r="Y19" i="5"/>
  <c r="Y20" i="5"/>
  <c r="Y21" i="5"/>
  <c r="Y22" i="5"/>
  <c r="Y16" i="5"/>
  <c r="Y17" i="5"/>
  <c r="W16" i="5"/>
  <c r="W17" i="5"/>
  <c r="U16" i="5"/>
  <c r="U17" i="5"/>
  <c r="Y14" i="5"/>
  <c r="Y15" i="5"/>
  <c r="W14" i="5"/>
  <c r="W15" i="5"/>
  <c r="U14" i="5"/>
  <c r="U15" i="5"/>
  <c r="Y12" i="5"/>
  <c r="Y13" i="5"/>
  <c r="W12" i="5"/>
  <c r="W13" i="5"/>
  <c r="U12" i="5"/>
  <c r="U13" i="5"/>
  <c r="Y11" i="5"/>
  <c r="W11" i="5"/>
  <c r="U11" i="5"/>
  <c r="Y10" i="5"/>
  <c r="W10" i="5"/>
  <c r="U10" i="5"/>
  <c r="Y9" i="5"/>
  <c r="W9" i="5"/>
  <c r="U9" i="5"/>
  <c r="Y8" i="5"/>
  <c r="W8" i="5"/>
  <c r="U8" i="5"/>
  <c r="Y7" i="5"/>
  <c r="W7" i="5"/>
  <c r="U7" i="5"/>
  <c r="AB8" i="13"/>
  <c r="AB9" i="13"/>
  <c r="AB10" i="13"/>
  <c r="AB11" i="13"/>
  <c r="AB12" i="13"/>
  <c r="AB14" i="13"/>
  <c r="AB15" i="13"/>
  <c r="AB16" i="13"/>
  <c r="AB17" i="13"/>
  <c r="AB18" i="13"/>
  <c r="AB19" i="13"/>
  <c r="AB20" i="13"/>
  <c r="AB21" i="13"/>
  <c r="AB22" i="13"/>
  <c r="AB23" i="13"/>
  <c r="AB24" i="13"/>
  <c r="AB25" i="13"/>
  <c r="AB26" i="13"/>
  <c r="AB27" i="13"/>
  <c r="AB28" i="13"/>
  <c r="AB29" i="13"/>
  <c r="AB7" i="13"/>
  <c r="AD40" i="10"/>
  <c r="AD41" i="10"/>
  <c r="AD42" i="10"/>
  <c r="AD43" i="10"/>
  <c r="AD44" i="10"/>
  <c r="AD45" i="10"/>
  <c r="AD46" i="10"/>
  <c r="AD47" i="10"/>
  <c r="AD48" i="10"/>
  <c r="AD49" i="10"/>
  <c r="AD50" i="10"/>
  <c r="AD51" i="10"/>
  <c r="AD52" i="10"/>
  <c r="AD53" i="10"/>
  <c r="AD54" i="10"/>
  <c r="AD55" i="10"/>
  <c r="AD57" i="10"/>
  <c r="AD58" i="10"/>
  <c r="AD59" i="10"/>
  <c r="AD60" i="10"/>
  <c r="Q62" i="10"/>
  <c r="Q63" i="10"/>
  <c r="Q64" i="10"/>
  <c r="Q65" i="10"/>
  <c r="Q66" i="10"/>
  <c r="Q67" i="10"/>
  <c r="Q68" i="10"/>
  <c r="Q70" i="10"/>
  <c r="Q71" i="10"/>
  <c r="Q72" i="10"/>
  <c r="Q73" i="10"/>
  <c r="Q76" i="10"/>
  <c r="Q77" i="10"/>
  <c r="Q78" i="10"/>
  <c r="Q80" i="10"/>
  <c r="Q81" i="10"/>
  <c r="Q82" i="10"/>
  <c r="Q83" i="10"/>
  <c r="Q84" i="10"/>
  <c r="Q85" i="10"/>
  <c r="Q86" i="10"/>
  <c r="Q87" i="10"/>
  <c r="Q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61" i="10"/>
  <c r="AC8" i="10"/>
  <c r="AC9" i="10"/>
  <c r="AC10" i="10"/>
  <c r="AC11" i="10"/>
  <c r="AC12" i="10"/>
  <c r="AC13" i="10"/>
  <c r="AC14" i="10"/>
  <c r="AC15" i="10"/>
  <c r="AC16" i="10"/>
  <c r="AC17" i="10"/>
  <c r="AC18" i="10"/>
  <c r="AC19" i="10"/>
  <c r="AC20" i="10"/>
  <c r="AC22" i="10"/>
  <c r="AC23" i="10"/>
  <c r="AC24" i="10"/>
  <c r="AC25" i="10"/>
  <c r="AC26" i="10"/>
  <c r="AC29" i="10"/>
  <c r="AC30" i="10"/>
  <c r="AC31" i="10"/>
  <c r="AC33" i="10"/>
  <c r="AC34" i="10"/>
  <c r="AC35" i="10"/>
  <c r="AC7" i="10"/>
  <c r="AB8" i="10"/>
  <c r="AB9" i="10"/>
  <c r="AB10" i="10"/>
  <c r="AB11" i="10"/>
  <c r="AB12" i="10"/>
  <c r="AB13" i="10"/>
  <c r="AB14" i="10"/>
  <c r="AB15" i="10"/>
  <c r="AB16" i="10"/>
  <c r="AB17" i="10"/>
  <c r="AB18" i="10"/>
  <c r="AB19" i="10"/>
  <c r="AB20" i="10"/>
  <c r="AB21" i="10"/>
  <c r="AB22" i="10"/>
  <c r="AB23" i="10"/>
  <c r="AB24" i="10"/>
  <c r="AB25" i="10"/>
  <c r="AB26" i="10"/>
  <c r="AB27" i="10"/>
  <c r="AB28" i="10"/>
  <c r="AB29" i="10"/>
  <c r="AB30" i="10"/>
  <c r="AB31" i="10"/>
  <c r="AB32" i="10"/>
  <c r="AB33" i="10"/>
  <c r="AB34" i="10"/>
  <c r="AB35" i="10"/>
  <c r="AB7" i="10"/>
  <c r="P39" i="10"/>
  <c r="P38" i="10"/>
  <c r="P37" i="10"/>
  <c r="P36" i="10"/>
  <c r="P35" i="10"/>
  <c r="P34" i="10"/>
  <c r="P33" i="10"/>
  <c r="P32" i="10"/>
  <c r="P30" i="10"/>
  <c r="P29" i="10"/>
  <c r="P26" i="10"/>
  <c r="P25" i="10"/>
  <c r="P24" i="10"/>
  <c r="P23" i="10"/>
  <c r="P20" i="10"/>
  <c r="P19" i="10"/>
  <c r="P18" i="10"/>
  <c r="P17" i="10"/>
  <c r="P16" i="10"/>
  <c r="P15" i="10"/>
  <c r="P14" i="10"/>
  <c r="P13" i="10"/>
  <c r="P12" i="10"/>
  <c r="P11" i="10"/>
  <c r="P10" i="10"/>
  <c r="P9" i="10"/>
  <c r="P8" i="10"/>
  <c r="P7" i="10"/>
  <c r="Q39" i="10"/>
  <c r="AD39" i="10" s="1"/>
  <c r="Q38" i="10"/>
  <c r="AD38" i="10" s="1"/>
  <c r="Q37" i="10"/>
  <c r="AD37" i="10" s="1"/>
  <c r="Q36" i="10"/>
  <c r="AD36" i="10" s="1"/>
  <c r="Q35" i="10"/>
  <c r="Q34" i="10"/>
  <c r="Q33" i="10"/>
  <c r="Q32" i="10"/>
  <c r="AD32" i="10" s="1"/>
  <c r="Q30" i="10"/>
  <c r="Q29" i="10"/>
  <c r="Q26" i="10"/>
  <c r="Q25" i="10"/>
  <c r="Q24" i="10"/>
  <c r="Q23" i="10"/>
  <c r="Q20" i="10"/>
  <c r="Q19" i="10"/>
  <c r="Q18" i="10"/>
  <c r="Q17" i="10"/>
  <c r="Q16" i="10"/>
  <c r="Q15" i="10"/>
  <c r="Q14" i="10"/>
  <c r="Q13" i="10"/>
  <c r="Q12" i="10"/>
  <c r="Q11" i="10"/>
  <c r="Q10" i="10"/>
  <c r="Q9" i="10"/>
  <c r="Q8" i="10"/>
  <c r="Q7" i="10"/>
  <c r="G41" i="22" l="1"/>
  <c r="AB30" i="13"/>
  <c r="K39" i="22"/>
  <c r="K41" i="22" s="1"/>
  <c r="Z25" i="16"/>
  <c r="AD13" i="10"/>
  <c r="AD29" i="10"/>
  <c r="AD17" i="10"/>
  <c r="AD9" i="10"/>
  <c r="AD7" i="10"/>
  <c r="AD12" i="10"/>
  <c r="AD35" i="10"/>
  <c r="AD19" i="10"/>
  <c r="AD11" i="10"/>
  <c r="AD20" i="10"/>
  <c r="AD34" i="10"/>
  <c r="AD26" i="10"/>
  <c r="AD18" i="10"/>
  <c r="AD10" i="10"/>
  <c r="AD24" i="10"/>
  <c r="AD16" i="10"/>
  <c r="AD8" i="10"/>
  <c r="AD25" i="10"/>
  <c r="AD23" i="10"/>
  <c r="AD15" i="10"/>
  <c r="AD33" i="10"/>
  <c r="AD30" i="10"/>
  <c r="AD14" i="10"/>
  <c r="AD62" i="10"/>
  <c r="AD66" i="10"/>
  <c r="AD71" i="10"/>
  <c r="AD72" i="10"/>
  <c r="AD73" i="10"/>
  <c r="AD74" i="10"/>
  <c r="AD75" i="10"/>
  <c r="AD76" i="10"/>
  <c r="AD77" i="10"/>
  <c r="AD78" i="10"/>
  <c r="AD79" i="10"/>
  <c r="AD80" i="10"/>
  <c r="AD81" i="10"/>
  <c r="AD82" i="10"/>
  <c r="AD83" i="10"/>
  <c r="AD84" i="10"/>
  <c r="AD85" i="10"/>
  <c r="AD86" i="10"/>
  <c r="AD87" i="10"/>
  <c r="AD61" i="10"/>
  <c r="AB10" i="14" l="1"/>
  <c r="AB11" i="14"/>
  <c r="AB12" i="14"/>
  <c r="AB13" i="14"/>
  <c r="AB14" i="14"/>
  <c r="AB15" i="14"/>
  <c r="I15" i="14" s="1"/>
  <c r="AB16" i="14"/>
  <c r="AB17" i="14"/>
  <c r="AB18" i="14"/>
  <c r="AB19" i="14"/>
  <c r="AB9" i="14"/>
  <c r="AB8" i="14"/>
  <c r="AC8" i="14"/>
  <c r="L13" i="22" s="1"/>
  <c r="AC9" i="14"/>
  <c r="AC10" i="14"/>
  <c r="L25" i="22" s="1"/>
  <c r="AC11" i="14"/>
  <c r="AC12" i="14"/>
  <c r="K36" i="22" s="1"/>
  <c r="AC13" i="14"/>
  <c r="K37" i="22" s="1"/>
  <c r="AC14" i="14"/>
  <c r="K38" i="22" s="1"/>
  <c r="AC15" i="14"/>
  <c r="J15" i="14" s="1"/>
  <c r="AC16" i="14"/>
  <c r="AC17" i="14"/>
  <c r="AC18" i="14"/>
  <c r="AC19" i="14"/>
  <c r="AC20" i="14"/>
  <c r="AB9" i="7"/>
  <c r="AB10" i="7"/>
  <c r="AB9" i="5"/>
  <c r="AB10" i="5"/>
  <c r="AB12" i="5"/>
  <c r="AB13" i="5"/>
  <c r="AB17" i="5"/>
  <c r="AB18" i="5"/>
  <c r="AB20" i="5"/>
  <c r="AB21" i="5"/>
  <c r="AA8" i="5"/>
  <c r="AA9" i="5"/>
  <c r="AA10" i="5"/>
  <c r="AA11" i="5"/>
  <c r="AB11" i="5" s="1"/>
  <c r="AA12" i="5"/>
  <c r="K34" i="22" s="1"/>
  <c r="AA13" i="5"/>
  <c r="K35" i="22" s="1"/>
  <c r="AA14" i="5"/>
  <c r="AB14" i="5" s="1"/>
  <c r="AA15" i="5"/>
  <c r="AB15" i="5" s="1"/>
  <c r="AA16" i="5"/>
  <c r="AB16" i="5" s="1"/>
  <c r="AA17" i="5"/>
  <c r="AA18" i="5"/>
  <c r="AA19" i="5"/>
  <c r="AB19" i="5" s="1"/>
  <c r="AA20" i="5"/>
  <c r="AA21" i="5"/>
  <c r="AA22" i="5"/>
  <c r="AB22" i="5" s="1"/>
  <c r="AA7" i="5"/>
  <c r="AV7" i="8"/>
  <c r="AV8" i="8"/>
  <c r="AV9" i="8"/>
  <c r="AK7" i="8"/>
  <c r="AK8" i="8"/>
  <c r="AK9" i="8"/>
  <c r="AA8" i="8"/>
  <c r="K31" i="22" s="1"/>
  <c r="AA9" i="8"/>
  <c r="K32" i="22" s="1"/>
  <c r="L32" i="22" s="1"/>
  <c r="AA10" i="8"/>
  <c r="AA11" i="8"/>
  <c r="AA12" i="8"/>
  <c r="AA13" i="8"/>
  <c r="AA14" i="8"/>
  <c r="AA15" i="8"/>
  <c r="AA16" i="8"/>
  <c r="AA17" i="8"/>
  <c r="AA18" i="8"/>
  <c r="AA19" i="8"/>
  <c r="AA20" i="8"/>
  <c r="AA21" i="8"/>
  <c r="AA24" i="8"/>
  <c r="AA25" i="8"/>
  <c r="AA26" i="8"/>
  <c r="AA27" i="8"/>
  <c r="AA7" i="8"/>
  <c r="Z8" i="7"/>
  <c r="AA8" i="7"/>
  <c r="AB8" i="7" s="1"/>
  <c r="Z9" i="7"/>
  <c r="AA9" i="7"/>
  <c r="Z10" i="7"/>
  <c r="AA10" i="7"/>
  <c r="AA7" i="7"/>
  <c r="Z7" i="7"/>
  <c r="H33" i="10"/>
  <c r="J31" i="10"/>
  <c r="N28" i="10"/>
  <c r="L28" i="10"/>
  <c r="J28" i="10"/>
  <c r="N27" i="10"/>
  <c r="L27" i="10"/>
  <c r="J27" i="10"/>
  <c r="H26" i="10"/>
  <c r="H25" i="10"/>
  <c r="N22" i="10"/>
  <c r="L22" i="10"/>
  <c r="J22" i="10"/>
  <c r="N21" i="10"/>
  <c r="L21" i="10"/>
  <c r="J21" i="10"/>
  <c r="H16" i="10"/>
  <c r="H15" i="10"/>
  <c r="H9" i="10"/>
  <c r="AX8" i="10"/>
  <c r="AO8" i="10"/>
  <c r="AV8" i="11"/>
  <c r="AU8" i="11"/>
  <c r="AV7" i="11"/>
  <c r="AU7" i="11"/>
  <c r="AL8" i="11"/>
  <c r="AK8" i="11"/>
  <c r="AL7" i="11"/>
  <c r="AK7" i="11"/>
  <c r="P40" i="10"/>
  <c r="P41" i="10"/>
  <c r="P42" i="10"/>
  <c r="P43" i="10"/>
  <c r="P44" i="10"/>
  <c r="P45" i="10"/>
  <c r="P46" i="10"/>
  <c r="P47" i="10"/>
  <c r="P48" i="10"/>
  <c r="P49" i="10"/>
  <c r="P50" i="10"/>
  <c r="P51" i="10"/>
  <c r="P52" i="10"/>
  <c r="P53" i="10"/>
  <c r="P54" i="10"/>
  <c r="P55" i="10"/>
  <c r="P56" i="10"/>
  <c r="P57" i="10"/>
  <c r="P58" i="10"/>
  <c r="P59" i="10"/>
  <c r="P60" i="10"/>
  <c r="AR318" i="29"/>
  <c r="AI318" i="29"/>
  <c r="Z318" i="29"/>
  <c r="P318" i="29"/>
  <c r="AR317" i="29"/>
  <c r="AI317" i="29"/>
  <c r="Z317" i="29"/>
  <c r="P317" i="29"/>
  <c r="AR316" i="29"/>
  <c r="AI316" i="29"/>
  <c r="Z316" i="29"/>
  <c r="P316" i="29"/>
  <c r="AR315" i="29"/>
  <c r="AI315" i="29"/>
  <c r="Z315" i="29"/>
  <c r="P315" i="29"/>
  <c r="AR314" i="29"/>
  <c r="AI314" i="29"/>
  <c r="Z314" i="29"/>
  <c r="P314" i="29"/>
  <c r="AR313" i="29"/>
  <c r="AI313" i="29"/>
  <c r="Z313" i="29"/>
  <c r="P313" i="29"/>
  <c r="AR312" i="29"/>
  <c r="AI312" i="29"/>
  <c r="Z312" i="29"/>
  <c r="P312" i="29"/>
  <c r="AR311" i="29"/>
  <c r="AI311" i="29"/>
  <c r="Z311" i="29"/>
  <c r="P311" i="29"/>
  <c r="AR310" i="29"/>
  <c r="AI310" i="29"/>
  <c r="Z310" i="29"/>
  <c r="P310" i="29"/>
  <c r="AR309" i="29"/>
  <c r="AI309" i="29"/>
  <c r="Z309" i="29"/>
  <c r="P309" i="29"/>
  <c r="AR308" i="29"/>
  <c r="AI308" i="29"/>
  <c r="Z308" i="29"/>
  <c r="P308" i="29"/>
  <c r="AR307" i="29"/>
  <c r="AI307" i="29"/>
  <c r="Z307" i="29"/>
  <c r="P307" i="29"/>
  <c r="AR306" i="29"/>
  <c r="AI306" i="29"/>
  <c r="Z306" i="29"/>
  <c r="P306" i="29"/>
  <c r="AR305" i="29"/>
  <c r="AI305" i="29"/>
  <c r="Z305" i="29"/>
  <c r="P305" i="29"/>
  <c r="AR304" i="29"/>
  <c r="AI304" i="29"/>
  <c r="Z304" i="29"/>
  <c r="P304" i="29"/>
  <c r="H304" i="29"/>
  <c r="AR303" i="29"/>
  <c r="AI303" i="29"/>
  <c r="Z303" i="29"/>
  <c r="P303" i="29"/>
  <c r="H303" i="29"/>
  <c r="AR302" i="29"/>
  <c r="AI302" i="29"/>
  <c r="Z302" i="29"/>
  <c r="P302" i="29"/>
  <c r="H302" i="29" s="1"/>
  <c r="AR301" i="29"/>
  <c r="AI301" i="29"/>
  <c r="Z301" i="29"/>
  <c r="P301" i="29"/>
  <c r="AR300" i="29"/>
  <c r="AI300" i="29"/>
  <c r="Z300" i="29"/>
  <c r="P300" i="29"/>
  <c r="AR299" i="29"/>
  <c r="AI299" i="29"/>
  <c r="Z299" i="29"/>
  <c r="P299" i="29"/>
  <c r="AR298" i="29"/>
  <c r="AI298" i="29"/>
  <c r="Z298" i="29"/>
  <c r="P298" i="29"/>
  <c r="AR297" i="29"/>
  <c r="AI297" i="29"/>
  <c r="Z297" i="29"/>
  <c r="P297" i="29"/>
  <c r="AR296" i="29"/>
  <c r="AI296" i="29"/>
  <c r="Z296" i="29"/>
  <c r="P296" i="29"/>
  <c r="AR295" i="29"/>
  <c r="AI295" i="29"/>
  <c r="Z295" i="29"/>
  <c r="P295" i="29"/>
  <c r="AR294" i="29"/>
  <c r="AI294" i="29"/>
  <c r="Z294" i="29"/>
  <c r="P294" i="29"/>
  <c r="AR293" i="29"/>
  <c r="AI293" i="29"/>
  <c r="Z293" i="29"/>
  <c r="P293" i="29"/>
  <c r="AR292" i="29"/>
  <c r="AI292" i="29"/>
  <c r="Z292" i="29"/>
  <c r="P292" i="29"/>
  <c r="AR291" i="29"/>
  <c r="AI291" i="29"/>
  <c r="Z291" i="29"/>
  <c r="P291" i="29"/>
  <c r="AR290" i="29"/>
  <c r="AI290" i="29"/>
  <c r="Z290" i="29"/>
  <c r="P290" i="29"/>
  <c r="AR289" i="29"/>
  <c r="AI289" i="29"/>
  <c r="Z289" i="29"/>
  <c r="P289" i="29"/>
  <c r="AR288" i="29"/>
  <c r="AI288" i="29"/>
  <c r="Z288" i="29"/>
  <c r="P288" i="29"/>
  <c r="AR287" i="29"/>
  <c r="AI287" i="29"/>
  <c r="Z287" i="29"/>
  <c r="Q287" i="29"/>
  <c r="P287" i="29"/>
  <c r="AR286" i="29"/>
  <c r="AI286" i="29"/>
  <c r="Z286" i="29"/>
  <c r="P286" i="29"/>
  <c r="AR285" i="29"/>
  <c r="AI285" i="29"/>
  <c r="Z285" i="29"/>
  <c r="P285" i="29"/>
  <c r="AR284" i="29"/>
  <c r="AI284" i="29"/>
  <c r="Z284" i="29"/>
  <c r="P284" i="29"/>
  <c r="AR283" i="29"/>
  <c r="AI283" i="29"/>
  <c r="Z283" i="29"/>
  <c r="P283" i="29"/>
  <c r="AR282" i="29"/>
  <c r="AI282" i="29"/>
  <c r="Z282" i="29"/>
  <c r="P282" i="29"/>
  <c r="AR281" i="29"/>
  <c r="AI281" i="29"/>
  <c r="Z281" i="29"/>
  <c r="P281" i="29"/>
  <c r="AR280" i="29"/>
  <c r="AI280" i="29"/>
  <c r="Z280" i="29"/>
  <c r="P280" i="29"/>
  <c r="AR279" i="29"/>
  <c r="AI279" i="29"/>
  <c r="Z279" i="29"/>
  <c r="P279" i="29"/>
  <c r="AR278" i="29"/>
  <c r="AI278" i="29"/>
  <c r="Z278" i="29"/>
  <c r="P278" i="29"/>
  <c r="AR277" i="29"/>
  <c r="AI277" i="29"/>
  <c r="Z277" i="29"/>
  <c r="P277" i="29"/>
  <c r="AR214" i="29"/>
  <c r="AI214" i="29"/>
  <c r="Z214" i="29"/>
  <c r="P214" i="29"/>
  <c r="AR213" i="29"/>
  <c r="AI213" i="29"/>
  <c r="Z213" i="29"/>
  <c r="P213" i="29"/>
  <c r="AR212" i="29"/>
  <c r="AI212" i="29"/>
  <c r="Z212" i="29"/>
  <c r="P212" i="29"/>
  <c r="AR211" i="29"/>
  <c r="AI211" i="29"/>
  <c r="Z211" i="29"/>
  <c r="P211" i="29"/>
  <c r="AR210" i="29"/>
  <c r="AI210" i="29"/>
  <c r="Z210" i="29"/>
  <c r="P210" i="29"/>
  <c r="AR209" i="29"/>
  <c r="AI209" i="29"/>
  <c r="Z209" i="29"/>
  <c r="P209" i="29"/>
  <c r="AR208" i="29"/>
  <c r="AI208" i="29"/>
  <c r="Z208" i="29"/>
  <c r="P208" i="29"/>
  <c r="AR207" i="29"/>
  <c r="AI207" i="29"/>
  <c r="Z207" i="29"/>
  <c r="P207" i="29"/>
  <c r="AR206" i="29"/>
  <c r="AI206" i="29"/>
  <c r="Z206" i="29"/>
  <c r="P206" i="29"/>
  <c r="AR205" i="29"/>
  <c r="AI205" i="29"/>
  <c r="Z205" i="29"/>
  <c r="P205" i="29"/>
  <c r="AR204" i="29"/>
  <c r="AI204" i="29"/>
  <c r="Z204" i="29"/>
  <c r="P204" i="29"/>
  <c r="AR203" i="29"/>
  <c r="AI203" i="29"/>
  <c r="Z203" i="29"/>
  <c r="P203" i="29"/>
  <c r="AR202" i="29"/>
  <c r="AI202" i="29"/>
  <c r="Z202" i="29"/>
  <c r="P202" i="29"/>
  <c r="AR201" i="29"/>
  <c r="AI201" i="29"/>
  <c r="Z201" i="29"/>
  <c r="P201" i="29"/>
  <c r="AR200" i="29"/>
  <c r="AI200" i="29"/>
  <c r="Z200" i="29"/>
  <c r="P200" i="29"/>
  <c r="AR199" i="29"/>
  <c r="AI199" i="29"/>
  <c r="Z199" i="29"/>
  <c r="P199" i="29"/>
  <c r="AR198" i="29"/>
  <c r="AI198" i="29"/>
  <c r="Z198" i="29"/>
  <c r="P198" i="29"/>
  <c r="AR197" i="29"/>
  <c r="AI197" i="29"/>
  <c r="Z197" i="29"/>
  <c r="P197" i="29"/>
  <c r="AR196" i="29"/>
  <c r="AI196" i="29"/>
  <c r="Z196" i="29"/>
  <c r="P196" i="29"/>
  <c r="AR195" i="29"/>
  <c r="AI195" i="29"/>
  <c r="Z195" i="29"/>
  <c r="P195" i="29"/>
  <c r="AR194" i="29"/>
  <c r="AI194" i="29"/>
  <c r="Z194" i="29"/>
  <c r="P194" i="29"/>
  <c r="AR193" i="29"/>
  <c r="AI193" i="29"/>
  <c r="Z193" i="29"/>
  <c r="P193" i="29"/>
  <c r="AR192" i="29"/>
  <c r="AI192" i="29"/>
  <c r="Z192" i="29"/>
  <c r="P192" i="29"/>
  <c r="AR191" i="29"/>
  <c r="AI191" i="29"/>
  <c r="Z191" i="29"/>
  <c r="P191" i="29"/>
  <c r="AR190" i="29"/>
  <c r="AI190" i="29"/>
  <c r="Z190" i="29"/>
  <c r="P190" i="29"/>
  <c r="AR189" i="29"/>
  <c r="AI189" i="29"/>
  <c r="Z189" i="29"/>
  <c r="P189" i="29"/>
  <c r="AR188" i="29"/>
  <c r="AI188" i="29"/>
  <c r="Z188" i="29"/>
  <c r="P188" i="29"/>
  <c r="AR187" i="29"/>
  <c r="AI187" i="29"/>
  <c r="Z187" i="29"/>
  <c r="P187" i="29"/>
  <c r="AR186" i="29"/>
  <c r="AI186" i="29"/>
  <c r="Z186" i="29"/>
  <c r="P186" i="29"/>
  <c r="AR185" i="29"/>
  <c r="AI185" i="29"/>
  <c r="Z185" i="29"/>
  <c r="P185" i="29"/>
  <c r="AR184" i="29"/>
  <c r="AI184" i="29"/>
  <c r="Z184" i="29"/>
  <c r="P184" i="29"/>
  <c r="AR183" i="29"/>
  <c r="AI183" i="29"/>
  <c r="Z183" i="29"/>
  <c r="P183" i="29"/>
  <c r="AR182" i="29"/>
  <c r="AI182" i="29"/>
  <c r="Z182" i="29"/>
  <c r="P182" i="29"/>
  <c r="AR181" i="29"/>
  <c r="AI181" i="29"/>
  <c r="Z181" i="29"/>
  <c r="P181" i="29"/>
  <c r="AR180" i="29"/>
  <c r="AI180" i="29"/>
  <c r="Z180" i="29"/>
  <c r="P180" i="29"/>
  <c r="AR179" i="29"/>
  <c r="AI179" i="29"/>
  <c r="Z179" i="29"/>
  <c r="P179" i="29"/>
  <c r="AR178" i="29"/>
  <c r="AI178" i="29"/>
  <c r="Z178" i="29"/>
  <c r="P178" i="29"/>
  <c r="AR177" i="29"/>
  <c r="AI177" i="29"/>
  <c r="Z177" i="29"/>
  <c r="P177" i="29"/>
  <c r="AR176" i="29"/>
  <c r="AI176" i="29"/>
  <c r="Z176" i="29"/>
  <c r="P176" i="29"/>
  <c r="AR175" i="29"/>
  <c r="AI175" i="29"/>
  <c r="Z175" i="29"/>
  <c r="P175" i="29"/>
  <c r="AR174" i="29"/>
  <c r="AI174" i="29"/>
  <c r="Z174" i="29"/>
  <c r="P174" i="29"/>
  <c r="AR173" i="29"/>
  <c r="AI173" i="29"/>
  <c r="Z173" i="29"/>
  <c r="P173" i="29"/>
  <c r="AR172" i="29"/>
  <c r="AI172" i="29"/>
  <c r="Z172" i="29"/>
  <c r="P172" i="29"/>
  <c r="AR171" i="29"/>
  <c r="AI171" i="29"/>
  <c r="Z171" i="29"/>
  <c r="P171" i="29"/>
  <c r="AR170" i="29"/>
  <c r="AI170" i="29"/>
  <c r="Z170" i="29"/>
  <c r="P170" i="29"/>
  <c r="AR169" i="29"/>
  <c r="AI169" i="29"/>
  <c r="Z169" i="29"/>
  <c r="P169" i="29"/>
  <c r="AR168" i="29"/>
  <c r="AI168" i="29"/>
  <c r="Z168" i="29"/>
  <c r="P168" i="29"/>
  <c r="AR167" i="29"/>
  <c r="AI167" i="29"/>
  <c r="Z167" i="29"/>
  <c r="P167" i="29"/>
  <c r="AR166" i="29"/>
  <c r="AI166" i="29"/>
  <c r="Z166" i="29"/>
  <c r="P166" i="29"/>
  <c r="AR165" i="29"/>
  <c r="AI165" i="29"/>
  <c r="Z165" i="29"/>
  <c r="P165" i="29"/>
  <c r="AR164" i="29"/>
  <c r="AI164" i="29"/>
  <c r="Z164" i="29"/>
  <c r="P164" i="29"/>
  <c r="AR163" i="29"/>
  <c r="AI163" i="29"/>
  <c r="Z163" i="29"/>
  <c r="P163" i="29"/>
  <c r="AR162" i="29"/>
  <c r="AI162" i="29"/>
  <c r="Z162" i="29"/>
  <c r="P162" i="29"/>
  <c r="AR161" i="29"/>
  <c r="AI161" i="29"/>
  <c r="Z161" i="29"/>
  <c r="P161" i="29"/>
  <c r="AR160" i="29"/>
  <c r="AI160" i="29"/>
  <c r="Z160" i="29"/>
  <c r="P160" i="29"/>
  <c r="AR159" i="29"/>
  <c r="AI159" i="29"/>
  <c r="Z159" i="29"/>
  <c r="P159" i="29"/>
  <c r="AR158" i="29"/>
  <c r="AI158" i="29"/>
  <c r="Z158" i="29"/>
  <c r="P158" i="29"/>
  <c r="AR157" i="29"/>
  <c r="AI157" i="29"/>
  <c r="Z157" i="29"/>
  <c r="P157" i="29"/>
  <c r="AR156" i="29"/>
  <c r="AI156" i="29"/>
  <c r="Z156" i="29"/>
  <c r="P156" i="29"/>
  <c r="AR155" i="29"/>
  <c r="AI155" i="29"/>
  <c r="Z155" i="29"/>
  <c r="P155" i="29"/>
  <c r="AR154" i="29"/>
  <c r="AI154" i="29"/>
  <c r="Z154" i="29"/>
  <c r="P154" i="29"/>
  <c r="AR153" i="29"/>
  <c r="AI153" i="29"/>
  <c r="Z153" i="29"/>
  <c r="P153" i="29"/>
  <c r="AR152" i="29"/>
  <c r="AI152" i="29"/>
  <c r="Z152" i="29"/>
  <c r="P152" i="29"/>
  <c r="AR151" i="29"/>
  <c r="AI151" i="29"/>
  <c r="Z151" i="29"/>
  <c r="P151" i="29"/>
  <c r="AR150" i="29"/>
  <c r="AI150" i="29"/>
  <c r="Z150" i="29"/>
  <c r="P150" i="29"/>
  <c r="AR149" i="29"/>
  <c r="AI149" i="29"/>
  <c r="Z149" i="29"/>
  <c r="P149" i="29"/>
  <c r="AR148" i="29"/>
  <c r="AI148" i="29"/>
  <c r="Z148" i="29"/>
  <c r="P148" i="29"/>
  <c r="AR147" i="29"/>
  <c r="AI147" i="29"/>
  <c r="Z147" i="29"/>
  <c r="P147" i="29"/>
  <c r="AR146" i="29"/>
  <c r="AI146" i="29"/>
  <c r="Z146" i="29"/>
  <c r="P146" i="29"/>
  <c r="AR145" i="29"/>
  <c r="AI145" i="29"/>
  <c r="Z145" i="29"/>
  <c r="P145" i="29"/>
  <c r="AR144" i="29"/>
  <c r="AI144" i="29"/>
  <c r="Z144" i="29"/>
  <c r="P144" i="29"/>
  <c r="AR143" i="29"/>
  <c r="AI143" i="29"/>
  <c r="Z143" i="29"/>
  <c r="P143" i="29"/>
  <c r="AR142" i="29"/>
  <c r="AI142" i="29"/>
  <c r="Z142" i="29"/>
  <c r="P142" i="29"/>
  <c r="AR141" i="29"/>
  <c r="AI141" i="29"/>
  <c r="Z141" i="29"/>
  <c r="P141" i="29"/>
  <c r="AR140" i="29"/>
  <c r="AI140" i="29"/>
  <c r="Z140" i="29"/>
  <c r="P140" i="29"/>
  <c r="AR139" i="29"/>
  <c r="AI139" i="29"/>
  <c r="Z139" i="29"/>
  <c r="P139" i="29"/>
  <c r="AR138" i="29"/>
  <c r="AI138" i="29"/>
  <c r="Z138" i="29"/>
  <c r="P138" i="29"/>
  <c r="AR137" i="29"/>
  <c r="AI137" i="29"/>
  <c r="Z137" i="29"/>
  <c r="P137" i="29"/>
  <c r="AR136" i="29"/>
  <c r="AI136" i="29"/>
  <c r="Z136" i="29"/>
  <c r="P136" i="29"/>
  <c r="AR135" i="29"/>
  <c r="AI135" i="29"/>
  <c r="Z135" i="29"/>
  <c r="P135" i="29"/>
  <c r="AR134" i="29"/>
  <c r="AI134" i="29"/>
  <c r="Z134" i="29"/>
  <c r="P134" i="29"/>
  <c r="AR133" i="29"/>
  <c r="AI133" i="29"/>
  <c r="Z133" i="29"/>
  <c r="P133" i="29"/>
  <c r="AR132" i="29"/>
  <c r="AI132" i="29"/>
  <c r="Z132" i="29"/>
  <c r="P132" i="29"/>
  <c r="AR131" i="29"/>
  <c r="AI131" i="29"/>
  <c r="Z131" i="29"/>
  <c r="P131" i="29"/>
  <c r="AR130" i="29"/>
  <c r="AI130" i="29"/>
  <c r="Z130" i="29"/>
  <c r="P130" i="29"/>
  <c r="AR129" i="29"/>
  <c r="AI129" i="29"/>
  <c r="Z129" i="29"/>
  <c r="P129" i="29"/>
  <c r="AR128" i="29"/>
  <c r="AI128" i="29"/>
  <c r="Z128" i="29"/>
  <c r="P128" i="29"/>
  <c r="AR127" i="29"/>
  <c r="AI127" i="29"/>
  <c r="Z127" i="29"/>
  <c r="P127" i="29"/>
  <c r="AR126" i="29"/>
  <c r="AI126" i="29"/>
  <c r="Z126" i="29"/>
  <c r="P126" i="29"/>
  <c r="AR125" i="29"/>
  <c r="AI125" i="29"/>
  <c r="Z125" i="29"/>
  <c r="P125" i="29"/>
  <c r="AR124" i="29"/>
  <c r="AI124" i="29"/>
  <c r="Z124" i="29"/>
  <c r="P124" i="29"/>
  <c r="AR123" i="29"/>
  <c r="AI123" i="29"/>
  <c r="Z123" i="29"/>
  <c r="P123" i="29"/>
  <c r="AR122" i="29"/>
  <c r="AI122" i="29"/>
  <c r="Z122" i="29"/>
  <c r="P122" i="29"/>
  <c r="AR121" i="29"/>
  <c r="AI121" i="29"/>
  <c r="Z121" i="29"/>
  <c r="P121" i="29"/>
  <c r="AR120" i="29"/>
  <c r="AI120" i="29"/>
  <c r="Z120" i="29"/>
  <c r="P120" i="29"/>
  <c r="AR119" i="29"/>
  <c r="AI119" i="29"/>
  <c r="Z119" i="29"/>
  <c r="P119" i="29"/>
  <c r="AR118" i="29"/>
  <c r="AI118" i="29"/>
  <c r="Z118" i="29"/>
  <c r="P118" i="29"/>
  <c r="AR117" i="29"/>
  <c r="AI117" i="29"/>
  <c r="Z117" i="29"/>
  <c r="P117" i="29"/>
  <c r="AR116" i="29"/>
  <c r="AI116" i="29"/>
  <c r="Z116" i="29"/>
  <c r="P116" i="29"/>
  <c r="AR115" i="29"/>
  <c r="AI115" i="29"/>
  <c r="Z115" i="29"/>
  <c r="P115" i="29"/>
  <c r="AR114" i="29"/>
  <c r="AI114" i="29"/>
  <c r="Z114" i="29"/>
  <c r="P114" i="29"/>
  <c r="AR113" i="29"/>
  <c r="AI113" i="29"/>
  <c r="Z113" i="29"/>
  <c r="P113" i="29"/>
  <c r="AR112" i="29"/>
  <c r="AI112" i="29"/>
  <c r="Z112" i="29"/>
  <c r="P112" i="29"/>
  <c r="AR111" i="29"/>
  <c r="AI111" i="29"/>
  <c r="Z111" i="29"/>
  <c r="P111" i="29"/>
  <c r="AR110" i="29"/>
  <c r="AI110" i="29"/>
  <c r="Z110" i="29"/>
  <c r="P110" i="29"/>
  <c r="AR109" i="29"/>
  <c r="AI109" i="29"/>
  <c r="Z109" i="29"/>
  <c r="P109" i="29"/>
  <c r="AR108" i="29"/>
  <c r="AI108" i="29"/>
  <c r="Z108" i="29"/>
  <c r="P108" i="29"/>
  <c r="AR107" i="29"/>
  <c r="AI107" i="29"/>
  <c r="Z107" i="29"/>
  <c r="P107" i="29"/>
  <c r="AR106" i="29"/>
  <c r="AI106" i="29"/>
  <c r="Z106" i="29"/>
  <c r="P106" i="29"/>
  <c r="AR105" i="29"/>
  <c r="AI105" i="29"/>
  <c r="Z105" i="29"/>
  <c r="P105" i="29"/>
  <c r="AR104" i="29"/>
  <c r="AI104" i="29"/>
  <c r="Z104" i="29"/>
  <c r="P104" i="29"/>
  <c r="AR103" i="29"/>
  <c r="AI103" i="29"/>
  <c r="Z103" i="29"/>
  <c r="P103" i="29"/>
  <c r="AR102" i="29"/>
  <c r="AI102" i="29"/>
  <c r="Z102" i="29"/>
  <c r="P102" i="29"/>
  <c r="AR101" i="29"/>
  <c r="AI101" i="29"/>
  <c r="Z101" i="29"/>
  <c r="P101" i="29"/>
  <c r="AR100" i="29"/>
  <c r="AI100" i="29"/>
  <c r="Z100" i="29"/>
  <c r="P100" i="29"/>
  <c r="AR99" i="29"/>
  <c r="AI99" i="29"/>
  <c r="Z99" i="29"/>
  <c r="P99" i="29"/>
  <c r="AR98" i="29"/>
  <c r="AI98" i="29"/>
  <c r="Z98" i="29"/>
  <c r="P98" i="29"/>
  <c r="AR97" i="29"/>
  <c r="AI97" i="29"/>
  <c r="Z97" i="29"/>
  <c r="P97" i="29"/>
  <c r="AR96" i="29"/>
  <c r="AI96" i="29"/>
  <c r="Z96" i="29"/>
  <c r="P96" i="29"/>
  <c r="AR95" i="29"/>
  <c r="AI95" i="29"/>
  <c r="Z95" i="29"/>
  <c r="P95" i="29"/>
  <c r="AR94" i="29"/>
  <c r="AI94" i="29"/>
  <c r="Z94" i="29"/>
  <c r="P94" i="29"/>
  <c r="AR93" i="29"/>
  <c r="AI93" i="29"/>
  <c r="Z93" i="29"/>
  <c r="P93" i="29"/>
  <c r="AR92" i="29"/>
  <c r="AI92" i="29"/>
  <c r="Z92" i="29"/>
  <c r="P92" i="29"/>
  <c r="AR91" i="29"/>
  <c r="AI91" i="29"/>
  <c r="Z91" i="29"/>
  <c r="P91" i="29"/>
  <c r="AR90" i="29"/>
  <c r="AI90" i="29"/>
  <c r="Z90" i="29"/>
  <c r="P90" i="29"/>
  <c r="AR89" i="29"/>
  <c r="AI89" i="29"/>
  <c r="Z89" i="29"/>
  <c r="P89" i="29"/>
  <c r="AR88" i="29"/>
  <c r="AI88" i="29"/>
  <c r="Z88" i="29"/>
  <c r="P88" i="29"/>
  <c r="AR87" i="29"/>
  <c r="AI87" i="29"/>
  <c r="Z87" i="29"/>
  <c r="P87" i="29"/>
  <c r="AR86" i="29"/>
  <c r="AI86" i="29"/>
  <c r="Z86" i="29"/>
  <c r="P86" i="29"/>
  <c r="AR85" i="29"/>
  <c r="AI85" i="29"/>
  <c r="Z85" i="29"/>
  <c r="P85" i="29"/>
  <c r="AR84" i="29"/>
  <c r="AI84" i="29"/>
  <c r="Z84" i="29"/>
  <c r="P84" i="29"/>
  <c r="AR83" i="29"/>
  <c r="AI83" i="29"/>
  <c r="Z83" i="29"/>
  <c r="P83" i="29"/>
  <c r="AR82" i="29"/>
  <c r="AI82" i="29"/>
  <c r="Z82" i="29"/>
  <c r="P82" i="29"/>
  <c r="AR81" i="29"/>
  <c r="AI81" i="29"/>
  <c r="Z81" i="29"/>
  <c r="P81" i="29"/>
  <c r="AR80" i="29"/>
  <c r="AI80" i="29"/>
  <c r="Z80" i="29"/>
  <c r="P80" i="29"/>
  <c r="AR79" i="29"/>
  <c r="AI79" i="29"/>
  <c r="Z79" i="29"/>
  <c r="P79" i="29"/>
  <c r="AR78" i="29"/>
  <c r="AI78" i="29"/>
  <c r="Z78" i="29"/>
  <c r="P78" i="29"/>
  <c r="AR77" i="29"/>
  <c r="AI77" i="29"/>
  <c r="Z77" i="29"/>
  <c r="P77" i="29"/>
  <c r="AR76" i="29"/>
  <c r="AI76" i="29"/>
  <c r="Z76" i="29"/>
  <c r="P76" i="29"/>
  <c r="AR75" i="29"/>
  <c r="AI75" i="29"/>
  <c r="Z75" i="29"/>
  <c r="P75" i="29"/>
  <c r="AR74" i="29"/>
  <c r="AI74" i="29"/>
  <c r="Z74" i="29"/>
  <c r="P74" i="29"/>
  <c r="AR73" i="29"/>
  <c r="AI73" i="29"/>
  <c r="Z73" i="29"/>
  <c r="P73" i="29"/>
  <c r="AR72" i="29"/>
  <c r="AI72" i="29"/>
  <c r="Z72" i="29"/>
  <c r="P72" i="29"/>
  <c r="AR71" i="29"/>
  <c r="AI71" i="29"/>
  <c r="Z71" i="29"/>
  <c r="P71" i="29"/>
  <c r="AR70" i="29"/>
  <c r="AI70" i="29"/>
  <c r="Z70" i="29"/>
  <c r="P70" i="29"/>
  <c r="AR69" i="29"/>
  <c r="AI69" i="29"/>
  <c r="Z69" i="29"/>
  <c r="P69" i="29"/>
  <c r="AR68" i="29"/>
  <c r="AI68" i="29"/>
  <c r="Z68" i="29"/>
  <c r="P68" i="29"/>
  <c r="AR67" i="29"/>
  <c r="AI67" i="29"/>
  <c r="Z67" i="29"/>
  <c r="P67" i="29"/>
  <c r="AR66" i="29"/>
  <c r="AI66" i="29"/>
  <c r="Z66" i="29"/>
  <c r="P66" i="29"/>
  <c r="AR65" i="29"/>
  <c r="AI65" i="29"/>
  <c r="Z65" i="29"/>
  <c r="P65" i="29"/>
  <c r="AR64" i="29"/>
  <c r="AI64" i="29"/>
  <c r="Z64" i="29"/>
  <c r="P64" i="29"/>
  <c r="AR63" i="29"/>
  <c r="AI63" i="29"/>
  <c r="Z63" i="29"/>
  <c r="P63" i="29"/>
  <c r="AR62" i="29"/>
  <c r="AI62" i="29"/>
  <c r="Z62" i="29"/>
  <c r="P62" i="29"/>
  <c r="AR61" i="29"/>
  <c r="AI61" i="29"/>
  <c r="Z61" i="29"/>
  <c r="P61" i="29"/>
  <c r="AR60" i="29"/>
  <c r="AI60" i="29"/>
  <c r="Z60" i="29"/>
  <c r="P60" i="29"/>
  <c r="AR59" i="29"/>
  <c r="AI59" i="29"/>
  <c r="Z59" i="29"/>
  <c r="P59" i="29"/>
  <c r="AR58" i="29"/>
  <c r="AI58" i="29"/>
  <c r="Z58" i="29"/>
  <c r="P58" i="29"/>
  <c r="AR57" i="29"/>
  <c r="AI57" i="29"/>
  <c r="Z57" i="29"/>
  <c r="P57" i="29"/>
  <c r="AR56" i="29"/>
  <c r="AI56" i="29"/>
  <c r="Z56" i="29"/>
  <c r="P56" i="29"/>
  <c r="AR55" i="29"/>
  <c r="AI55" i="29"/>
  <c r="Z55" i="29"/>
  <c r="P55" i="29"/>
  <c r="AR54" i="29"/>
  <c r="AI54" i="29"/>
  <c r="Z54" i="29"/>
  <c r="P54" i="29"/>
  <c r="AR53" i="29"/>
  <c r="AI53" i="29"/>
  <c r="Z53" i="29"/>
  <c r="P53" i="29"/>
  <c r="AR52" i="29"/>
  <c r="AI52" i="29"/>
  <c r="Z52" i="29"/>
  <c r="P52" i="29"/>
  <c r="AR51" i="29"/>
  <c r="AI51" i="29"/>
  <c r="Z51" i="29"/>
  <c r="P51" i="29"/>
  <c r="AR50" i="29"/>
  <c r="AI50" i="29"/>
  <c r="Z50" i="29"/>
  <c r="P50" i="29"/>
  <c r="AR49" i="29"/>
  <c r="AI49" i="29"/>
  <c r="Z49" i="29"/>
  <c r="P49" i="29"/>
  <c r="AR48" i="29"/>
  <c r="AI48" i="29"/>
  <c r="Z48" i="29"/>
  <c r="P48" i="29"/>
  <c r="AR47" i="29"/>
  <c r="AI47" i="29"/>
  <c r="Z47" i="29"/>
  <c r="P47" i="29"/>
  <c r="AR46" i="29"/>
  <c r="AI46" i="29"/>
  <c r="Z46" i="29"/>
  <c r="P46" i="29"/>
  <c r="AR45" i="29"/>
  <c r="AI45" i="29"/>
  <c r="Z45" i="29"/>
  <c r="P45" i="29"/>
  <c r="AR44" i="29"/>
  <c r="AI44" i="29"/>
  <c r="Z44" i="29"/>
  <c r="P44" i="29"/>
  <c r="AR43" i="29"/>
  <c r="AI43" i="29"/>
  <c r="Z43" i="29"/>
  <c r="P43" i="29"/>
  <c r="AR42" i="29"/>
  <c r="AI42" i="29"/>
  <c r="Z42" i="29"/>
  <c r="P42" i="29"/>
  <c r="AR41" i="29"/>
  <c r="AI41" i="29"/>
  <c r="Z41" i="29"/>
  <c r="P41" i="29"/>
  <c r="AR40" i="29"/>
  <c r="AI40" i="29"/>
  <c r="Z40" i="29"/>
  <c r="P40" i="29"/>
  <c r="AR39" i="29"/>
  <c r="AI39" i="29"/>
  <c r="Z39" i="29"/>
  <c r="P39" i="29"/>
  <c r="AR38" i="29"/>
  <c r="AI38" i="29"/>
  <c r="Z38" i="29"/>
  <c r="P38" i="29"/>
  <c r="AR37" i="29"/>
  <c r="AI37" i="29"/>
  <c r="Z37" i="29"/>
  <c r="P37" i="29"/>
  <c r="AR36" i="29"/>
  <c r="AI36" i="29"/>
  <c r="Z36" i="29"/>
  <c r="P36" i="29"/>
  <c r="AR35" i="29"/>
  <c r="AI35" i="29"/>
  <c r="Z35" i="29"/>
  <c r="P35" i="29"/>
  <c r="AR34" i="29"/>
  <c r="AI34" i="29"/>
  <c r="Z34" i="29"/>
  <c r="P34" i="29"/>
  <c r="AR33" i="29"/>
  <c r="AI33" i="29"/>
  <c r="Z33" i="29"/>
  <c r="P33" i="29"/>
  <c r="AR32" i="29"/>
  <c r="AI32" i="29"/>
  <c r="Z32" i="29"/>
  <c r="P32" i="29"/>
  <c r="AR31" i="29"/>
  <c r="AI31" i="29"/>
  <c r="Z31" i="29"/>
  <c r="P31" i="29"/>
  <c r="AR30" i="29"/>
  <c r="AI30" i="29"/>
  <c r="Z30" i="29"/>
  <c r="P30" i="29"/>
  <c r="AR29" i="29"/>
  <c r="AI29" i="29"/>
  <c r="Z29" i="29"/>
  <c r="P29" i="29"/>
  <c r="AR28" i="29"/>
  <c r="AI28" i="29"/>
  <c r="Z28" i="29"/>
  <c r="P28" i="29"/>
  <c r="AR27" i="29"/>
  <c r="AI27" i="29"/>
  <c r="Z27" i="29"/>
  <c r="P27" i="29"/>
  <c r="AR26" i="29"/>
  <c r="AI26" i="29"/>
  <c r="Z26" i="29"/>
  <c r="P26" i="29"/>
  <c r="AR25" i="29"/>
  <c r="AI25" i="29"/>
  <c r="Z25" i="29"/>
  <c r="P25" i="29"/>
  <c r="AR24" i="29"/>
  <c r="AI24" i="29"/>
  <c r="Z24" i="29"/>
  <c r="P24" i="29"/>
  <c r="AR23" i="29"/>
  <c r="AI23" i="29"/>
  <c r="Z23" i="29"/>
  <c r="P23" i="29"/>
  <c r="AR22" i="29"/>
  <c r="AI22" i="29"/>
  <c r="Z22" i="29"/>
  <c r="P22" i="29"/>
  <c r="AR21" i="29"/>
  <c r="AI21" i="29"/>
  <c r="Z21" i="29"/>
  <c r="P21" i="29"/>
  <c r="AR20" i="29"/>
  <c r="AI20" i="29"/>
  <c r="Z20" i="29"/>
  <c r="P20" i="29"/>
  <c r="AR19" i="29"/>
  <c r="AI19" i="29"/>
  <c r="Z19" i="29"/>
  <c r="P19" i="29"/>
  <c r="AR18" i="29"/>
  <c r="AI18" i="29"/>
  <c r="Z18" i="29"/>
  <c r="P18" i="29"/>
  <c r="AR17" i="29"/>
  <c r="AI17" i="29"/>
  <c r="Z17" i="29"/>
  <c r="P17" i="29"/>
  <c r="AR16" i="29"/>
  <c r="AI16" i="29"/>
  <c r="Z16" i="29"/>
  <c r="P16" i="29"/>
  <c r="AR15" i="29"/>
  <c r="AI15" i="29"/>
  <c r="Z15" i="29"/>
  <c r="P15" i="29"/>
  <c r="AR14" i="29"/>
  <c r="AI14" i="29"/>
  <c r="Z14" i="29"/>
  <c r="P14" i="29"/>
  <c r="AR13" i="29"/>
  <c r="AI13" i="29"/>
  <c r="Z13" i="29"/>
  <c r="P13" i="29"/>
  <c r="AR12" i="29"/>
  <c r="AI12" i="29"/>
  <c r="Z12" i="29"/>
  <c r="P12" i="29"/>
  <c r="AR11" i="29"/>
  <c r="AI11" i="29"/>
  <c r="Z11" i="29"/>
  <c r="P11" i="29"/>
  <c r="AR10" i="29"/>
  <c r="AI10" i="29"/>
  <c r="Z10" i="29"/>
  <c r="P10" i="29"/>
  <c r="AR9" i="29"/>
  <c r="AI9" i="29"/>
  <c r="Z9" i="29"/>
  <c r="P9" i="29"/>
  <c r="AR8" i="29"/>
  <c r="AI8" i="29"/>
  <c r="Z8" i="29"/>
  <c r="P8" i="29"/>
  <c r="AR7" i="29"/>
  <c r="AI7" i="29"/>
  <c r="Z7" i="29"/>
  <c r="P7" i="29"/>
  <c r="H13" i="22" l="1"/>
  <c r="E9" i="28"/>
  <c r="K28" i="22"/>
  <c r="L26" i="22" s="1"/>
  <c r="K24" i="22"/>
  <c r="L22" i="22" s="1"/>
  <c r="E11" i="28" s="1"/>
  <c r="L36" i="22"/>
  <c r="L12" i="22"/>
  <c r="K33" i="22"/>
  <c r="L33" i="22" s="1"/>
  <c r="AA9" i="11"/>
  <c r="AB9" i="11"/>
  <c r="K29" i="22"/>
  <c r="L29" i="22" s="1"/>
  <c r="AA28" i="8"/>
  <c r="I40" i="22"/>
  <c r="AA23" i="5"/>
  <c r="AB7" i="5"/>
  <c r="AB23" i="5" s="1"/>
  <c r="AB8" i="5"/>
  <c r="P21" i="10"/>
  <c r="Q21" i="10"/>
  <c r="AD21" i="10" s="1"/>
  <c r="Q27" i="10"/>
  <c r="AD27" i="10" s="1"/>
  <c r="P27" i="10"/>
  <c r="P28" i="10"/>
  <c r="Q28" i="10"/>
  <c r="AD28" i="10" s="1"/>
  <c r="Q31" i="10"/>
  <c r="AD31" i="10" s="1"/>
  <c r="P31" i="10"/>
  <c r="P22" i="10"/>
  <c r="Q22" i="10"/>
  <c r="AD22" i="10" s="1"/>
  <c r="D34" i="28"/>
  <c r="H34" i="28" s="1"/>
  <c r="P8" i="16"/>
  <c r="P9" i="16"/>
  <c r="P10" i="16"/>
  <c r="P11" i="16"/>
  <c r="P12" i="16"/>
  <c r="P13" i="16"/>
  <c r="P14" i="16"/>
  <c r="P15" i="16"/>
  <c r="P16" i="16"/>
  <c r="P17" i="16"/>
  <c r="P18" i="16"/>
  <c r="P19" i="16"/>
  <c r="P20" i="16"/>
  <c r="P21" i="16"/>
  <c r="P22" i="16"/>
  <c r="P23" i="16"/>
  <c r="P24" i="16"/>
  <c r="P7" i="16"/>
  <c r="O7" i="16"/>
  <c r="Q10" i="8"/>
  <c r="AB10" i="8" s="1"/>
  <c r="Q11" i="8"/>
  <c r="AB11" i="8" s="1"/>
  <c r="Q12" i="8"/>
  <c r="AB12" i="8" s="1"/>
  <c r="Q13" i="8"/>
  <c r="AB13" i="8" s="1"/>
  <c r="Q14" i="8"/>
  <c r="AB14" i="8" s="1"/>
  <c r="Q15" i="8"/>
  <c r="AB15" i="8" s="1"/>
  <c r="Q16" i="8"/>
  <c r="AB16" i="8" s="1"/>
  <c r="Q17" i="8"/>
  <c r="AB17" i="8" s="1"/>
  <c r="Q18" i="8"/>
  <c r="AB18" i="8" s="1"/>
  <c r="Q19" i="8"/>
  <c r="AB19" i="8" s="1"/>
  <c r="AB20" i="8"/>
  <c r="Q21" i="8"/>
  <c r="AB21" i="8" s="1"/>
  <c r="Q24" i="8"/>
  <c r="AB24" i="8" s="1"/>
  <c r="Q25" i="8"/>
  <c r="AB25" i="8" s="1"/>
  <c r="Q26" i="8"/>
  <c r="AB26" i="8" s="1"/>
  <c r="Q27" i="8"/>
  <c r="AB27" i="8" s="1"/>
  <c r="P10" i="9"/>
  <c r="I39" i="22"/>
  <c r="Q7" i="7"/>
  <c r="AB7" i="7" s="1"/>
  <c r="P23" i="13"/>
  <c r="P22" i="13"/>
  <c r="P21" i="13"/>
  <c r="Q17" i="13"/>
  <c r="Q15" i="13"/>
  <c r="Q14" i="13"/>
  <c r="Q13" i="13"/>
  <c r="Q10" i="13"/>
  <c r="Q11" i="13"/>
  <c r="Q8" i="13"/>
  <c r="Q9" i="13"/>
  <c r="Q7" i="13"/>
  <c r="P17" i="13"/>
  <c r="P14" i="13"/>
  <c r="P15" i="13"/>
  <c r="P13" i="13"/>
  <c r="P8" i="13"/>
  <c r="P9" i="13"/>
  <c r="P10" i="13"/>
  <c r="P11" i="13"/>
  <c r="P7" i="13"/>
  <c r="O23" i="16"/>
  <c r="R10" i="14"/>
  <c r="S10" i="14"/>
  <c r="R11" i="14"/>
  <c r="I11" i="14" s="1"/>
  <c r="S11" i="14"/>
  <c r="I28" i="22" s="1"/>
  <c r="R17" i="14"/>
  <c r="I17" i="14" s="1"/>
  <c r="S17" i="14"/>
  <c r="J17" i="14" s="1"/>
  <c r="O10" i="16"/>
  <c r="O22" i="5"/>
  <c r="M22" i="5"/>
  <c r="K22" i="5"/>
  <c r="Q22" i="5" s="1"/>
  <c r="O19" i="5"/>
  <c r="M19" i="5"/>
  <c r="K19" i="5"/>
  <c r="O18" i="5"/>
  <c r="M18" i="5"/>
  <c r="K18" i="5"/>
  <c r="O17" i="5"/>
  <c r="M17" i="5"/>
  <c r="K17" i="5"/>
  <c r="O16" i="5"/>
  <c r="M16" i="5"/>
  <c r="K16" i="5"/>
  <c r="O15" i="5"/>
  <c r="M15" i="5"/>
  <c r="Q15" i="5" s="1"/>
  <c r="K15" i="5"/>
  <c r="O14" i="5"/>
  <c r="M14" i="5"/>
  <c r="K14" i="5"/>
  <c r="Q14" i="5" s="1"/>
  <c r="O11" i="5"/>
  <c r="O12" i="5"/>
  <c r="O13" i="5"/>
  <c r="M11" i="5"/>
  <c r="M12" i="5"/>
  <c r="M13" i="5"/>
  <c r="K11" i="5"/>
  <c r="K12" i="5"/>
  <c r="K13" i="5"/>
  <c r="O10" i="5"/>
  <c r="M10" i="5"/>
  <c r="K10" i="5"/>
  <c r="O9" i="5"/>
  <c r="M9" i="5"/>
  <c r="K9" i="5"/>
  <c r="O8" i="5"/>
  <c r="M8" i="5"/>
  <c r="K8" i="5"/>
  <c r="O7" i="5"/>
  <c r="M7" i="5"/>
  <c r="K7" i="5"/>
  <c r="Q56" i="10"/>
  <c r="AD56" i="10" s="1"/>
  <c r="Q9" i="8"/>
  <c r="I32" i="22" s="1"/>
  <c r="J32" i="22" s="1"/>
  <c r="P9" i="8"/>
  <c r="G32" i="22" s="1"/>
  <c r="Q8" i="8"/>
  <c r="I31" i="22" s="1"/>
  <c r="Q7" i="8"/>
  <c r="AB7" i="8" s="1"/>
  <c r="P8" i="8"/>
  <c r="Q10" i="9"/>
  <c r="I27" i="22" s="1"/>
  <c r="Q12" i="9"/>
  <c r="Q13" i="9"/>
  <c r="P13" i="9"/>
  <c r="P12" i="9"/>
  <c r="P11" i="9"/>
  <c r="P18" i="9"/>
  <c r="P17" i="9"/>
  <c r="P16" i="9"/>
  <c r="P15" i="9"/>
  <c r="P14" i="9"/>
  <c r="P9" i="9"/>
  <c r="P8" i="9"/>
  <c r="Q11" i="9"/>
  <c r="Q18" i="9"/>
  <c r="Q17" i="9"/>
  <c r="Q16" i="9"/>
  <c r="Q15" i="9"/>
  <c r="Q14" i="9"/>
  <c r="Q9" i="9"/>
  <c r="I26" i="22" s="1"/>
  <c r="Q8" i="9"/>
  <c r="I23" i="22" s="1"/>
  <c r="Q7" i="9"/>
  <c r="I22" i="22" s="1"/>
  <c r="P7" i="9"/>
  <c r="Q45" i="9"/>
  <c r="AB45" i="9" s="1"/>
  <c r="Q46" i="9"/>
  <c r="AB46" i="9" s="1"/>
  <c r="Q44" i="9"/>
  <c r="AB44" i="9" s="1"/>
  <c r="P45" i="9"/>
  <c r="P46" i="9"/>
  <c r="P44" i="9"/>
  <c r="P29" i="13"/>
  <c r="P28" i="13"/>
  <c r="Q9" i="7"/>
  <c r="Q10" i="7"/>
  <c r="Q8" i="7"/>
  <c r="P8" i="7"/>
  <c r="AK8" i="7"/>
  <c r="AT8" i="7"/>
  <c r="P9" i="7"/>
  <c r="P10" i="7"/>
  <c r="G10" i="5"/>
  <c r="Q8" i="17"/>
  <c r="Q9" i="17"/>
  <c r="Q10" i="17"/>
  <c r="Q11" i="17"/>
  <c r="Q12" i="17"/>
  <c r="Q13" i="17"/>
  <c r="Q14" i="17"/>
  <c r="Q15" i="17"/>
  <c r="Q16" i="17"/>
  <c r="Q17" i="17"/>
  <c r="Q18" i="17"/>
  <c r="Q7" i="17"/>
  <c r="P18" i="17"/>
  <c r="P17" i="17"/>
  <c r="P16" i="17"/>
  <c r="P15" i="17"/>
  <c r="P14" i="17"/>
  <c r="P13" i="17"/>
  <c r="P11" i="17"/>
  <c r="P12" i="17"/>
  <c r="P9" i="17"/>
  <c r="P8" i="17"/>
  <c r="P7" i="17"/>
  <c r="Q29" i="13"/>
  <c r="Q28" i="13"/>
  <c r="Q27" i="13"/>
  <c r="P27" i="13"/>
  <c r="Q26" i="13"/>
  <c r="P26" i="13"/>
  <c r="Q25" i="13"/>
  <c r="P25" i="13"/>
  <c r="Q24" i="13"/>
  <c r="P24" i="13"/>
  <c r="Q22" i="13"/>
  <c r="Q21" i="13"/>
  <c r="Q20" i="13"/>
  <c r="P20" i="13"/>
  <c r="Q19" i="13"/>
  <c r="Q18" i="13"/>
  <c r="P19" i="13"/>
  <c r="P18" i="13"/>
  <c r="Q16" i="13"/>
  <c r="Q12" i="13"/>
  <c r="P12" i="13"/>
  <c r="S19" i="14"/>
  <c r="J19" i="14" s="1"/>
  <c r="R19" i="14"/>
  <c r="I19" i="14" s="1"/>
  <c r="S14" i="14"/>
  <c r="J14" i="14" s="1"/>
  <c r="R14" i="14"/>
  <c r="I14" i="14" s="1"/>
  <c r="R13" i="14"/>
  <c r="I13" i="14" s="1"/>
  <c r="S13" i="14"/>
  <c r="J13" i="14" s="1"/>
  <c r="R16" i="14"/>
  <c r="I16" i="14" s="1"/>
  <c r="S16" i="14"/>
  <c r="J16" i="14" s="1"/>
  <c r="R18" i="14"/>
  <c r="I18" i="14" s="1"/>
  <c r="S18" i="14"/>
  <c r="J18" i="14" s="1"/>
  <c r="S12" i="14"/>
  <c r="R12" i="14"/>
  <c r="I12" i="14" s="1"/>
  <c r="S9" i="14"/>
  <c r="I24" i="22" s="1"/>
  <c r="J22" i="22" s="1"/>
  <c r="R9" i="14"/>
  <c r="I9" i="14" s="1"/>
  <c r="S8" i="14"/>
  <c r="R8" i="14"/>
  <c r="I8" i="14" s="1"/>
  <c r="Q23" i="13"/>
  <c r="Q8" i="12"/>
  <c r="AK8" i="12" s="1"/>
  <c r="AT8" i="12" s="1"/>
  <c r="Q9" i="12"/>
  <c r="AK9" i="12" s="1"/>
  <c r="AT9" i="12" s="1"/>
  <c r="Q10" i="12"/>
  <c r="AK10" i="12" s="1"/>
  <c r="AT10" i="12" s="1"/>
  <c r="Q11" i="12"/>
  <c r="AK11" i="12" s="1"/>
  <c r="AT11" i="12" s="1"/>
  <c r="Q12" i="12"/>
  <c r="AK12" i="12" s="1"/>
  <c r="AT12" i="12" s="1"/>
  <c r="Q13" i="12"/>
  <c r="AK13" i="12" s="1"/>
  <c r="AT13" i="12" s="1"/>
  <c r="Q14" i="12"/>
  <c r="AK14" i="12" s="1"/>
  <c r="AT14" i="12" s="1"/>
  <c r="AK7" i="12"/>
  <c r="AT7" i="12" s="1"/>
  <c r="AS7" i="12"/>
  <c r="AS8" i="12"/>
  <c r="AS9" i="12"/>
  <c r="AS10" i="12"/>
  <c r="AS11" i="12"/>
  <c r="AS12" i="12"/>
  <c r="P11" i="12"/>
  <c r="P12" i="12"/>
  <c r="P13" i="12"/>
  <c r="P14" i="12"/>
  <c r="AK18" i="17"/>
  <c r="AK17" i="17"/>
  <c r="AT16" i="17"/>
  <c r="AK16" i="17"/>
  <c r="AK14" i="17"/>
  <c r="AT14" i="17"/>
  <c r="AT13" i="17"/>
  <c r="AK13" i="17"/>
  <c r="AT12" i="17"/>
  <c r="AK12" i="17"/>
  <c r="AT11" i="17"/>
  <c r="AK11" i="17"/>
  <c r="AV21" i="8"/>
  <c r="AK21" i="8"/>
  <c r="Z21" i="8"/>
  <c r="P21" i="8"/>
  <c r="P19" i="8"/>
  <c r="AV20" i="8"/>
  <c r="AK20" i="8"/>
  <c r="Z20" i="8"/>
  <c r="AV17" i="8"/>
  <c r="AK17" i="8"/>
  <c r="Z17" i="8"/>
  <c r="AV18" i="8"/>
  <c r="Z12" i="8"/>
  <c r="AO7" i="10"/>
  <c r="AX7" i="10"/>
  <c r="AO9" i="10"/>
  <c r="AX9" i="10"/>
  <c r="AO10" i="10"/>
  <c r="AX10" i="10"/>
  <c r="AO11" i="10"/>
  <c r="AX11" i="10"/>
  <c r="AO12" i="10"/>
  <c r="AX12" i="10"/>
  <c r="AO13" i="10"/>
  <c r="AX13" i="10"/>
  <c r="AO14" i="10"/>
  <c r="AX14" i="10"/>
  <c r="AO15" i="10"/>
  <c r="AX15" i="10"/>
  <c r="G15" i="23"/>
  <c r="G14" i="23"/>
  <c r="G13" i="23"/>
  <c r="G12" i="23"/>
  <c r="G11" i="23"/>
  <c r="G10" i="23"/>
  <c r="AT41" i="9"/>
  <c r="AT42" i="9"/>
  <c r="AT43" i="9"/>
  <c r="AT15" i="9"/>
  <c r="AK10" i="17"/>
  <c r="Z10" i="17"/>
  <c r="P10" i="17"/>
  <c r="Z29" i="9"/>
  <c r="AT27" i="9"/>
  <c r="AT28" i="9"/>
  <c r="AK28" i="9"/>
  <c r="Z28" i="9"/>
  <c r="AK27" i="9"/>
  <c r="Z27" i="9"/>
  <c r="Z41" i="9"/>
  <c r="AK41" i="9"/>
  <c r="Z42" i="9"/>
  <c r="AK42" i="9"/>
  <c r="Z43" i="9"/>
  <c r="AK43" i="9"/>
  <c r="Z34" i="9"/>
  <c r="AK34" i="9"/>
  <c r="AT34" i="9"/>
  <c r="Z35" i="9"/>
  <c r="AK35" i="9"/>
  <c r="AT35" i="9"/>
  <c r="Z36" i="9"/>
  <c r="AK36" i="9"/>
  <c r="AT36" i="9"/>
  <c r="Z37" i="9"/>
  <c r="AK37" i="9"/>
  <c r="AT37" i="9"/>
  <c r="Z38" i="9"/>
  <c r="AK38" i="9"/>
  <c r="AT38" i="9"/>
  <c r="Z39" i="9"/>
  <c r="AK39" i="9"/>
  <c r="AT39" i="9"/>
  <c r="Z40" i="9"/>
  <c r="AK40" i="9"/>
  <c r="AT40" i="9"/>
  <c r="AT25" i="9"/>
  <c r="AK25" i="9"/>
  <c r="Z25" i="9"/>
  <c r="AK24" i="9"/>
  <c r="Z24" i="9"/>
  <c r="AT23" i="9"/>
  <c r="AK23" i="9"/>
  <c r="Z23" i="9"/>
  <c r="AT22" i="9"/>
  <c r="AK22" i="9"/>
  <c r="Z22" i="9"/>
  <c r="AT21" i="9"/>
  <c r="AK21" i="9"/>
  <c r="Z21" i="9"/>
  <c r="AT20" i="9"/>
  <c r="AK20" i="9"/>
  <c r="Z20" i="9"/>
  <c r="AT33" i="9"/>
  <c r="AK33" i="9"/>
  <c r="Z33" i="9"/>
  <c r="AT32" i="9"/>
  <c r="AK32" i="9"/>
  <c r="Z32" i="9"/>
  <c r="AT31" i="9"/>
  <c r="AK31" i="9"/>
  <c r="Z31" i="9"/>
  <c r="AT30" i="9"/>
  <c r="AK30" i="9"/>
  <c r="Z30" i="9"/>
  <c r="AT29" i="9"/>
  <c r="AK29" i="9"/>
  <c r="AT26" i="9"/>
  <c r="AK26" i="9"/>
  <c r="Z26" i="9"/>
  <c r="G14" i="20"/>
  <c r="G13" i="20"/>
  <c r="G12" i="20"/>
  <c r="G11" i="20"/>
  <c r="G10" i="20"/>
  <c r="G9" i="20"/>
  <c r="G8" i="20"/>
  <c r="G7" i="20"/>
  <c r="G6" i="20"/>
  <c r="G5" i="20"/>
  <c r="F16" i="20"/>
  <c r="G15" i="20"/>
  <c r="H19" i="5"/>
  <c r="G19" i="5" s="1"/>
  <c r="H18" i="5"/>
  <c r="G18" i="5" s="1"/>
  <c r="H22" i="5"/>
  <c r="G22" i="5" s="1"/>
  <c r="H17" i="5"/>
  <c r="G17" i="5" s="1"/>
  <c r="H16" i="5"/>
  <c r="G16" i="5" s="1"/>
  <c r="H15" i="5"/>
  <c r="G15" i="5" s="1"/>
  <c r="H14" i="5"/>
  <c r="G14" i="5" s="1"/>
  <c r="H13" i="5"/>
  <c r="G13" i="5"/>
  <c r="H12" i="5"/>
  <c r="G12" i="5"/>
  <c r="H11" i="5"/>
  <c r="G11" i="5"/>
  <c r="H10" i="5"/>
  <c r="G9" i="5"/>
  <c r="H9" i="5"/>
  <c r="G8" i="5"/>
  <c r="H8" i="5"/>
  <c r="H7" i="5"/>
  <c r="G7" i="5"/>
  <c r="P8" i="5"/>
  <c r="Z8" i="5"/>
  <c r="AK8" i="5"/>
  <c r="AT8" i="5"/>
  <c r="P9" i="5"/>
  <c r="Z9" i="5"/>
  <c r="AK9" i="5"/>
  <c r="AT9" i="5"/>
  <c r="P10" i="5"/>
  <c r="G12" i="22" s="1"/>
  <c r="Z10" i="5"/>
  <c r="AK10" i="5"/>
  <c r="AT10" i="5"/>
  <c r="P11" i="5"/>
  <c r="Z11" i="5"/>
  <c r="AK11" i="5"/>
  <c r="AT11" i="5"/>
  <c r="P12" i="5"/>
  <c r="Z12" i="5"/>
  <c r="AK12" i="5"/>
  <c r="AT12" i="5"/>
  <c r="P13" i="5"/>
  <c r="Z13" i="5"/>
  <c r="AK13" i="5"/>
  <c r="AT13" i="5"/>
  <c r="P14" i="5"/>
  <c r="Z14" i="5"/>
  <c r="AK14" i="5"/>
  <c r="AT14" i="5"/>
  <c r="P15" i="5"/>
  <c r="Z15" i="5"/>
  <c r="AK15" i="5"/>
  <c r="AT15" i="5"/>
  <c r="P16" i="5"/>
  <c r="Z16" i="5"/>
  <c r="AK16" i="5"/>
  <c r="AT16" i="5"/>
  <c r="P17" i="5"/>
  <c r="Z17" i="5"/>
  <c r="AK17" i="5"/>
  <c r="AT17" i="5"/>
  <c r="P18" i="5"/>
  <c r="Z18" i="5"/>
  <c r="AK18" i="5"/>
  <c r="AT18" i="5"/>
  <c r="P19" i="5"/>
  <c r="Z19" i="5"/>
  <c r="AK19" i="5"/>
  <c r="AT19" i="5"/>
  <c r="Z20" i="5"/>
  <c r="AK20" i="5"/>
  <c r="AT20" i="5"/>
  <c r="Z21" i="5"/>
  <c r="AK21" i="5"/>
  <c r="AT21" i="5"/>
  <c r="P22" i="5"/>
  <c r="Z22" i="5"/>
  <c r="AK22" i="5"/>
  <c r="AT22" i="5"/>
  <c r="Z8" i="8"/>
  <c r="Z9" i="8"/>
  <c r="P10" i="8"/>
  <c r="Z10" i="8"/>
  <c r="AK10" i="8"/>
  <c r="AV10" i="8"/>
  <c r="P11" i="8"/>
  <c r="Z11" i="8"/>
  <c r="AK11" i="8"/>
  <c r="AV11" i="8"/>
  <c r="P12" i="8"/>
  <c r="AK12" i="8"/>
  <c r="AV12" i="8"/>
  <c r="P13" i="8"/>
  <c r="Z13" i="8"/>
  <c r="AK13" i="8"/>
  <c r="AV13" i="8"/>
  <c r="P14" i="8"/>
  <c r="Z14" i="8"/>
  <c r="AK14" i="8"/>
  <c r="AV14" i="8"/>
  <c r="P15" i="8"/>
  <c r="Z15" i="8"/>
  <c r="AK15" i="8"/>
  <c r="AV15" i="8"/>
  <c r="P16" i="8"/>
  <c r="Z16" i="8"/>
  <c r="AK16" i="8"/>
  <c r="AV16" i="8"/>
  <c r="P17" i="8"/>
  <c r="P18" i="8"/>
  <c r="Z18" i="8"/>
  <c r="AK18" i="8"/>
  <c r="Z19" i="8"/>
  <c r="AK19" i="8"/>
  <c r="AV19" i="8"/>
  <c r="P24" i="8"/>
  <c r="Z24" i="8"/>
  <c r="AK24" i="8"/>
  <c r="AV24" i="8"/>
  <c r="P25" i="8"/>
  <c r="Z25" i="8"/>
  <c r="AK25" i="8"/>
  <c r="AV25" i="8"/>
  <c r="P26" i="8"/>
  <c r="Z26" i="8"/>
  <c r="AK26" i="8"/>
  <c r="AV26" i="8"/>
  <c r="P27" i="8"/>
  <c r="Z27" i="8"/>
  <c r="AK27" i="8"/>
  <c r="AV27" i="8"/>
  <c r="Z19" i="9"/>
  <c r="AK19" i="9"/>
  <c r="AO16" i="10"/>
  <c r="AX16" i="10"/>
  <c r="AO17" i="10"/>
  <c r="AX17" i="10"/>
  <c r="AO18" i="10"/>
  <c r="AX18" i="10"/>
  <c r="AO19" i="10"/>
  <c r="AX19" i="10"/>
  <c r="AO20" i="10"/>
  <c r="AX20" i="10"/>
  <c r="AO21" i="10"/>
  <c r="AX21" i="10"/>
  <c r="AO22" i="10"/>
  <c r="AX22" i="10"/>
  <c r="AO23" i="10"/>
  <c r="AX23" i="10"/>
  <c r="AO24" i="10"/>
  <c r="AX24" i="10"/>
  <c r="AO25" i="10"/>
  <c r="AX25" i="10"/>
  <c r="AO26" i="10"/>
  <c r="AX26" i="10"/>
  <c r="AO27" i="10"/>
  <c r="AX27" i="10"/>
  <c r="AO28" i="10"/>
  <c r="AX28" i="10"/>
  <c r="AO29" i="10"/>
  <c r="AX29" i="10"/>
  <c r="AO30" i="10"/>
  <c r="AX30" i="10"/>
  <c r="AO31" i="10"/>
  <c r="AX31" i="10"/>
  <c r="AO32" i="10"/>
  <c r="AX32" i="10"/>
  <c r="AO33" i="10"/>
  <c r="AX33" i="10"/>
  <c r="AO34" i="10"/>
  <c r="AX34" i="10"/>
  <c r="AO35" i="10"/>
  <c r="AX35" i="10"/>
  <c r="AO40" i="10"/>
  <c r="AX40" i="10"/>
  <c r="AO41" i="10"/>
  <c r="AX41" i="10"/>
  <c r="AO42" i="10"/>
  <c r="AX42" i="10"/>
  <c r="AO43" i="10"/>
  <c r="AX43" i="10"/>
  <c r="AO44" i="10"/>
  <c r="AX44" i="10"/>
  <c r="AO45" i="10"/>
  <c r="AX45" i="10"/>
  <c r="AO46" i="10"/>
  <c r="AX46" i="10"/>
  <c r="AO47" i="10"/>
  <c r="AX47" i="10"/>
  <c r="AO48" i="10"/>
  <c r="AX48" i="10"/>
  <c r="AO49" i="10"/>
  <c r="AX49" i="10"/>
  <c r="AO50" i="10"/>
  <c r="AX50" i="10"/>
  <c r="AO51" i="10"/>
  <c r="AX51" i="10"/>
  <c r="AO52" i="10"/>
  <c r="AX52" i="10"/>
  <c r="AO53" i="10"/>
  <c r="AX53" i="10"/>
  <c r="AO54" i="10"/>
  <c r="AX54" i="10"/>
  <c r="AO55" i="10"/>
  <c r="AX55" i="10"/>
  <c r="AO56" i="10"/>
  <c r="AX56" i="10"/>
  <c r="AO57" i="10"/>
  <c r="AX57" i="10"/>
  <c r="AO58" i="10"/>
  <c r="AX58" i="10"/>
  <c r="AO59" i="10"/>
  <c r="AX59" i="10"/>
  <c r="AO60" i="10"/>
  <c r="AX60" i="10"/>
  <c r="AO61" i="10"/>
  <c r="AX61" i="10"/>
  <c r="AO62" i="10"/>
  <c r="AX62" i="10"/>
  <c r="AO63" i="10"/>
  <c r="AX63" i="10"/>
  <c r="AO64" i="10"/>
  <c r="AX64" i="10"/>
  <c r="AO65" i="10"/>
  <c r="AX65" i="10"/>
  <c r="AO66" i="10"/>
  <c r="AX66" i="10"/>
  <c r="AO67" i="10"/>
  <c r="AX67" i="10"/>
  <c r="AO68" i="10"/>
  <c r="AX68" i="10"/>
  <c r="AO69" i="10"/>
  <c r="AX69" i="10"/>
  <c r="AO70" i="10"/>
  <c r="AX70" i="10"/>
  <c r="AO71" i="10"/>
  <c r="AX71" i="10"/>
  <c r="AO72" i="10"/>
  <c r="AX72" i="10"/>
  <c r="AO73" i="10"/>
  <c r="AX73" i="10"/>
  <c r="AO74" i="10"/>
  <c r="AX74" i="10"/>
  <c r="AO75" i="10"/>
  <c r="AX75" i="10"/>
  <c r="AO76" i="10"/>
  <c r="AX76" i="10"/>
  <c r="AO77" i="10"/>
  <c r="AX77" i="10"/>
  <c r="AO78" i="10"/>
  <c r="AX78" i="10"/>
  <c r="AO79" i="10"/>
  <c r="AX79" i="10"/>
  <c r="AO80" i="10"/>
  <c r="AX80" i="10"/>
  <c r="AO81" i="10"/>
  <c r="AX81" i="10"/>
  <c r="AO82" i="10"/>
  <c r="AX82" i="10"/>
  <c r="AO83" i="10"/>
  <c r="AX83" i="10"/>
  <c r="AO84" i="10"/>
  <c r="AX84" i="10"/>
  <c r="AO85" i="10"/>
  <c r="AX85" i="10"/>
  <c r="AO86" i="10"/>
  <c r="AX86" i="10"/>
  <c r="AO87" i="10"/>
  <c r="AX87" i="10"/>
  <c r="P8" i="12"/>
  <c r="AJ8" i="12"/>
  <c r="P9" i="12"/>
  <c r="AJ9" i="12"/>
  <c r="P10" i="12"/>
  <c r="AJ10" i="12"/>
  <c r="AJ11" i="12"/>
  <c r="AJ12" i="12"/>
  <c r="AJ13" i="12"/>
  <c r="AS13" i="12"/>
  <c r="AJ14" i="12"/>
  <c r="AS14" i="12"/>
  <c r="P16" i="13"/>
  <c r="AK16" i="13"/>
  <c r="AT16" i="13"/>
  <c r="AK21" i="13"/>
  <c r="AT21" i="13"/>
  <c r="O8" i="16"/>
  <c r="Y8" i="16"/>
  <c r="AJ8" i="16"/>
  <c r="AS8" i="16"/>
  <c r="O9" i="16"/>
  <c r="Y9" i="16"/>
  <c r="AJ9" i="16"/>
  <c r="AS9" i="16"/>
  <c r="O11" i="16"/>
  <c r="Y11" i="16"/>
  <c r="AJ11" i="16"/>
  <c r="AS11" i="16"/>
  <c r="O12" i="16"/>
  <c r="Y12" i="16"/>
  <c r="AJ12" i="16"/>
  <c r="AS12" i="16"/>
  <c r="O13" i="16"/>
  <c r="Y13" i="16"/>
  <c r="AJ13" i="16"/>
  <c r="AS13" i="16"/>
  <c r="O14" i="16"/>
  <c r="Y14" i="16"/>
  <c r="AJ14" i="16"/>
  <c r="AS14" i="16"/>
  <c r="O15" i="16"/>
  <c r="Y15" i="16"/>
  <c r="AJ15" i="16"/>
  <c r="AS15" i="16"/>
  <c r="O16" i="16"/>
  <c r="Y16" i="16"/>
  <c r="AJ16" i="16"/>
  <c r="AS16" i="16"/>
  <c r="O17" i="16"/>
  <c r="Y17" i="16"/>
  <c r="AJ17" i="16"/>
  <c r="AS17" i="16"/>
  <c r="O18" i="16"/>
  <c r="Y18" i="16"/>
  <c r="AJ18" i="16"/>
  <c r="AS18" i="16"/>
  <c r="O19" i="16"/>
  <c r="Y19" i="16"/>
  <c r="AJ19" i="16"/>
  <c r="AS19" i="16"/>
  <c r="O20" i="16"/>
  <c r="Y20" i="16"/>
  <c r="AJ20" i="16"/>
  <c r="AS20" i="16"/>
  <c r="O21" i="16"/>
  <c r="Y21" i="16"/>
  <c r="AJ21" i="16"/>
  <c r="AS21" i="16"/>
  <c r="O22" i="16"/>
  <c r="Y22" i="16"/>
  <c r="AJ22" i="16"/>
  <c r="AS22" i="16"/>
  <c r="O24" i="16"/>
  <c r="Y24" i="16"/>
  <c r="AJ24" i="16"/>
  <c r="AS24" i="16"/>
  <c r="AS7" i="16"/>
  <c r="AJ7" i="16"/>
  <c r="Y7" i="16"/>
  <c r="AT12" i="13"/>
  <c r="AK12" i="13"/>
  <c r="AJ7" i="12"/>
  <c r="Z7" i="8"/>
  <c r="P7" i="8"/>
  <c r="AT7" i="7"/>
  <c r="AK7" i="7"/>
  <c r="P7" i="7"/>
  <c r="AT7" i="5"/>
  <c r="AK7" i="5"/>
  <c r="Z7" i="5"/>
  <c r="P7" i="5"/>
  <c r="C16" i="20"/>
  <c r="D16" i="20"/>
  <c r="E16" i="20"/>
  <c r="B16" i="20"/>
  <c r="G16" i="20"/>
  <c r="Z47" i="9" l="1"/>
  <c r="H22" i="22"/>
  <c r="H36" i="22"/>
  <c r="E15" i="28"/>
  <c r="E17" i="28" s="1"/>
  <c r="E40" i="28" s="1"/>
  <c r="J26" i="22"/>
  <c r="H26" i="22" s="1"/>
  <c r="AB47" i="9"/>
  <c r="I41" i="22"/>
  <c r="J9" i="14"/>
  <c r="I36" i="22"/>
  <c r="J12" i="14"/>
  <c r="J11" i="14"/>
  <c r="J25" i="22"/>
  <c r="J10" i="14"/>
  <c r="J8" i="14"/>
  <c r="G25" i="22"/>
  <c r="I10" i="14"/>
  <c r="AD91" i="10"/>
  <c r="L7" i="22"/>
  <c r="Q47" i="9"/>
  <c r="P47" i="9"/>
  <c r="I37" i="22"/>
  <c r="I38" i="22"/>
  <c r="AB9" i="8"/>
  <c r="AB8" i="8"/>
  <c r="Q9" i="5"/>
  <c r="Q17" i="5"/>
  <c r="Q8" i="5"/>
  <c r="Q16" i="5"/>
  <c r="Q13" i="5"/>
  <c r="I35" i="22" s="1"/>
  <c r="Q19" i="5"/>
  <c r="O25" i="16"/>
  <c r="P25" i="16"/>
  <c r="P19" i="17"/>
  <c r="Q19" i="17"/>
  <c r="Q28" i="8"/>
  <c r="AB28" i="8" s="1"/>
  <c r="I29" i="22"/>
  <c r="J29" i="22" s="1"/>
  <c r="P28" i="8"/>
  <c r="G29" i="22"/>
  <c r="P23" i="5"/>
  <c r="Q12" i="5"/>
  <c r="I34" i="22" s="1"/>
  <c r="Q11" i="5"/>
  <c r="Q7" i="5"/>
  <c r="Q10" i="5"/>
  <c r="Q18" i="5"/>
  <c r="I33" i="22"/>
  <c r="Q11" i="7"/>
  <c r="P11" i="7"/>
  <c r="Q30" i="13"/>
  <c r="P30" i="13"/>
  <c r="R20" i="14"/>
  <c r="P15" i="12"/>
  <c r="G33" i="22"/>
  <c r="G36" i="22"/>
  <c r="G7" i="22"/>
  <c r="G13" i="22"/>
  <c r="J17" i="22"/>
  <c r="Q15" i="12"/>
  <c r="S20" i="14"/>
  <c r="H29" i="22" l="1"/>
  <c r="D13" i="28"/>
  <c r="D11" i="28"/>
  <c r="D17" i="28" s="1"/>
  <c r="L41" i="22"/>
  <c r="J13" i="22"/>
  <c r="J36" i="22"/>
  <c r="Q12" i="7"/>
  <c r="J7" i="22"/>
  <c r="J33" i="22"/>
  <c r="Q23" i="5"/>
  <c r="J12" i="22"/>
  <c r="H12" i="22" s="1"/>
  <c r="H17" i="28" l="1"/>
  <c r="K36" i="28" s="1"/>
  <c r="D40" i="28"/>
  <c r="K40" i="28" s="1"/>
  <c r="J41" i="22"/>
  <c r="H41" i="22"/>
  <c r="G43"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Catalina Vasquez Restrepo</author>
  </authors>
  <commentList>
    <comment ref="D21" authorId="0" shapeId="0" xr:uid="{098E02C7-6BDD-45DA-A42F-3A3CEE98521D}">
      <text>
        <r>
          <rPr>
            <sz val="9"/>
            <color indexed="81"/>
            <rFont val="Tahoma"/>
            <charset val="1"/>
          </rPr>
          <t xml:space="preserve">El producto era crear el documento PETI, el cual ya fue creado en el 2021, meta ya cumplida.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tc={B6FE1C25-A155-46EC-82E5-DBAFCFD06E68}</author>
    <author>Catalina Vasquez</author>
  </authors>
  <commentList>
    <comment ref="F6" authorId="0" shapeId="0" xr:uid="{B6FE1C25-A155-46EC-82E5-DBAFCFD06E68}">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favor revisar,las que estan vacías el avance del año anterior, para poder determinar cual es la meta para este año.</t>
      </text>
    </comment>
    <comment ref="H7" authorId="1" shapeId="0" xr:uid="{D2495082-D76F-4957-95F7-9E13D22B00BC}">
      <text>
        <r>
          <rPr>
            <sz val="9"/>
            <color indexed="81"/>
            <rFont val="Tahoma"/>
            <family val="2"/>
          </rPr>
          <t xml:space="preserve">
TOTAL NECESIDADES 123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tc={FA295D74-7FBF-4FED-B08E-707E3EE4B513}</author>
  </authors>
  <commentList>
    <comment ref="F6" authorId="0" shapeId="0" xr:uid="{FA295D74-7FBF-4FED-B08E-707E3EE4B513}">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favor revisar,las que estan vacías el avance del año anterior, para poder determinar cual es la meta para este año.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tc={89C96F0A-251D-4449-A361-692546C64426}</author>
  </authors>
  <commentList>
    <comment ref="F6" authorId="0" shapeId="0" xr:uid="{89C96F0A-251D-4449-A361-692546C64426}">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favor revisar,las que estan vacías el avance del año anterior, para poder determinar cual es la meta para este año.</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tc={87B29DD4-E217-40C3-979F-0586D6B9FEB6}</author>
  </authors>
  <commentList>
    <comment ref="F6" authorId="0" shapeId="0" xr:uid="{87B29DD4-E217-40C3-979F-0586D6B9FEB6}">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favor revisar,las que estan vacías el avance del año anterior, para poder determinar cual es la meta para este año.</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tc={3238AEE9-546E-425B-913B-DFA5B27A93CD}</author>
  </authors>
  <commentList>
    <comment ref="F6" authorId="0" shapeId="0" xr:uid="{3238AEE9-546E-425B-913B-DFA5B27A93CD}">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favor revisar,las que estan vacías el avance del año anterior, para poder determinar cual es la meta para este año.</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tc={7D342111-0221-4BD7-A910-B21BB318275E}</author>
  </authors>
  <commentList>
    <comment ref="AC7" authorId="0" shapeId="0" xr:uid="{7D342111-0221-4BD7-A910-B21BB318275E}">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@Elsy Yamileth Chacon Novoa Favor completar
Respuesta:
    Listo @David Santiago Huertas Castano  Gracias </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tc={8345ED67-EC34-49AD-90E7-5C5D6B2B3AF8}</author>
  </authors>
  <commentList>
    <comment ref="F6" authorId="0" shapeId="0" xr:uid="{8345ED67-EC34-49AD-90E7-5C5D6B2B3AF8}">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favor revisar,las que estan vacías el avance del año anterior, para poder determinar cual es la meta para este año.</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tc={05F7A172-BE6A-49A9-A2D5-87007593B89D}</author>
    <author>Catalina Vasquez</author>
  </authors>
  <commentList>
    <comment ref="F6" authorId="0" shapeId="0" xr:uid="{05F7A172-BE6A-49A9-A2D5-87007593B89D}">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favor revisar,las que estan vacías el avance del año anterior, para poder determinar cual es la meta para este año.</t>
      </text>
    </comment>
    <comment ref="E13" authorId="1" shapeId="0" xr:uid="{92EB9CA9-F129-4744-9712-1B1AE45CE7D7}">
      <text>
        <r>
          <rPr>
            <sz val="9"/>
            <color indexed="81"/>
            <rFont val="Tahoma"/>
            <family val="2"/>
          </rPr>
          <t xml:space="preserve">Individuos u organismos específicos que tienen un interés especial en la gestión y los resultados de las
organizaciones públicas. Comprende, entre otros, instancias o espacios de participación ciudadana formales o
informales.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tc={CC665786-C798-4366-88E9-5470EE0D3E07}</author>
  </authors>
  <commentList>
    <comment ref="F6" authorId="0" shapeId="0" xr:uid="{CC665786-C798-4366-88E9-5470EE0D3E07}">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favor revisar,las que estan vacías el avance del año anterior, para poder determinar cual es la meta para este año.</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tc={A86EAFB2-310A-49F2-8BAA-0E03D4887698}</author>
  </authors>
  <commentList>
    <comment ref="F6" authorId="0" shapeId="0" xr:uid="{A86EAFB2-310A-49F2-8BAA-0E03D4887698}">
      <text>
        <t>[Comentario encadenado]
Su versión de Excel le permite leer este comentario encadenado; sin embargo, las ediciones que se apliquen se quitarán si el archivo se abre en una versión más reciente de Excel. Más información: https://go.microsoft.com/fwlink/?linkid=870924
Comentario:
    Por favor revisar,las que estan vacías el avance del año anterior, para poder determinar cual es la meta para este año.</t>
      </text>
    </comment>
  </commentList>
</comments>
</file>

<file path=xl/sharedStrings.xml><?xml version="1.0" encoding="utf-8"?>
<sst xmlns="http://schemas.openxmlformats.org/spreadsheetml/2006/main" count="4841" uniqueCount="1072">
  <si>
    <t>Esta herramienta plasma el seguimiento del cumplimiento y avance de las actividades de los diferentes planes institucionales.</t>
  </si>
  <si>
    <t xml:space="preserve">Plan de Desarrollo: </t>
  </si>
  <si>
    <t>Plasma la planificación y ejecución de las metas del plan de desarrollo Municipal.</t>
  </si>
  <si>
    <t>Plan Estratégico:</t>
  </si>
  <si>
    <t>Plasma la planificación y ejecución de las actividades de los objetivos del Plan Estratégico Institucional PEI</t>
  </si>
  <si>
    <t>Plan Gestión Procesos:</t>
  </si>
  <si>
    <t>Plasma la planificación y ejecución de las actividades de la gestión de los procesos.</t>
  </si>
  <si>
    <t>Plan PETI y PINAR</t>
  </si>
  <si>
    <t>Plasma la planificación y ejecuciones de las acciones de los plaanes PETI y PINAR (Administrativa)</t>
  </si>
  <si>
    <t>MAYO DE 2022</t>
  </si>
  <si>
    <t>TRIM 1</t>
  </si>
  <si>
    <t>TRIM 2</t>
  </si>
  <si>
    <t>TRIM 3</t>
  </si>
  <si>
    <t>TRIM 4</t>
  </si>
  <si>
    <t>ACUMULADO</t>
  </si>
  <si>
    <t>Grupo de Valor</t>
  </si>
  <si>
    <t>Capacidades</t>
  </si>
  <si>
    <t>Financiero</t>
  </si>
  <si>
    <t>Proceso</t>
  </si>
  <si>
    <t>% Acumulado</t>
  </si>
  <si>
    <t>PAAC</t>
  </si>
  <si>
    <t>PETIC</t>
  </si>
  <si>
    <t>PINAR</t>
  </si>
  <si>
    <t>Desde la Alcadía de Medellín genera un Plan de Desarrollo en dode está plasmado las iniciativas de trabajo para el cuatrieneio 2020 - 2023, y FONVALMED tienen bajo su responsabilidad las siguientes dos inciativas, las cuales se reporta avance a la Alcadía, al Departamento de Planeación Municipal, trimestralmente por medio del programa SAP:</t>
  </si>
  <si>
    <t>PLAN DE DESARROLLO 2020 - 2023</t>
  </si>
  <si>
    <t>LÍNEA</t>
  </si>
  <si>
    <t>COMPONENTE</t>
  </si>
  <si>
    <t>PROGRAMA</t>
  </si>
  <si>
    <t>INDICADOR</t>
  </si>
  <si>
    <t>META 2020-2023</t>
  </si>
  <si>
    <t>LOGRO 2020</t>
  </si>
  <si>
    <t>LOGRO 2021</t>
  </si>
  <si>
    <t>LOGRO 2022</t>
  </si>
  <si>
    <t>SOPORTES</t>
  </si>
  <si>
    <t>4. ECOCIUDAD</t>
  </si>
  <si>
    <t>URBANISMO ECOLÓGICO</t>
  </si>
  <si>
    <t>Renovación urbana integral, transformación territorial y protección a moradores </t>
  </si>
  <si>
    <t>Obras construidas del proyecto de valorización El Pobaldo</t>
  </si>
  <si>
    <t>https://fondom.sharepoint.com/:f:/s/fonval_intranet/Ek2oUgKNjZVBnwkrsa4PlPQB_M3jyZhGp76RRST6MeIv5A?e=apvxXR</t>
  </si>
  <si>
    <t>5. GOBERNANZA Y GOBERNABILIDAD</t>
  </si>
  <si>
    <t>PLANEACIÓNTERRITORIAL PARA EL DESARROLLO</t>
  </si>
  <si>
    <t>Sinergias territoriales para el futuro de Medellín </t>
  </si>
  <si>
    <t>Número de proyectos con estudios de prefactibilidad elaborados</t>
  </si>
  <si>
    <t>N/A</t>
  </si>
  <si>
    <t>La entidad FONVALMED define en el año 2020 el PEI Plan Estratégico Institucional en donde establece los objetivos estratégicos y las acciones para lograrlos, los cuales son los siguientes:</t>
  </si>
  <si>
    <t>PEI - PLANEACIÓN ESTRATEGICA INSTITUCIONAL 2020-2023</t>
  </si>
  <si>
    <t>REPORTE AVANCE 2022</t>
  </si>
  <si>
    <t>PERSPECTIVA</t>
  </si>
  <si>
    <t>OBJETIVOS ESTRATÉGICOS</t>
  </si>
  <si>
    <t>ACCIÓN</t>
  </si>
  <si>
    <t>PROCESO RESPONSABLE</t>
  </si>
  <si>
    <t>META
2022</t>
  </si>
  <si>
    <t>META PROMEDIO</t>
  </si>
  <si>
    <t>AVANCE ACUMULADO</t>
  </si>
  <si>
    <t>RESULTADO 1ER TRIM</t>
  </si>
  <si>
    <t>RESULTADO 1ER TRIM
PROMEDIO</t>
  </si>
  <si>
    <t>RESULTADO 2DO TRIM</t>
  </si>
  <si>
    <t>RESULTADO 2DO TRIM
PROMEDIO</t>
  </si>
  <si>
    <t>RESULTADO 3ER TRIM</t>
  </si>
  <si>
    <t>RESULTADO 3ER TRIM
PROMEDIO</t>
  </si>
  <si>
    <t>RESULTADO 4TO TRIM</t>
  </si>
  <si>
    <t>RESULTADO 4TO TRIM
PROMEDIO</t>
  </si>
  <si>
    <t>Grupos de Valor</t>
  </si>
  <si>
    <t>1.1.	Actualizar mediante la metodología BIM, dos proyectos con recursos de valorización que aporten al desarrollo sostenible de la ciudad. Enmarcados en la ODS 11 (Programa de las Naciones Unidas para el Desarrollo, 2015)</t>
  </si>
  <si>
    <t>Protección e incremento de áreas verdes de la ciudad aumentando el número de árboles sembrados y los metros cuadrados de zonas verdes en las nuevas obras.</t>
  </si>
  <si>
    <t>Administración de obras de valorización.</t>
  </si>
  <si>
    <t>Desarrollar proyectos con criterios de construcción sostenible.</t>
  </si>
  <si>
    <t>Aprobación de prefactibilidad proyecto Media Oriental.</t>
  </si>
  <si>
    <t>Conceptualización</t>
  </si>
  <si>
    <t>Aprobación de prefactibilidad de proyecto Circunvalar occidental.</t>
  </si>
  <si>
    <t>Urbanismo sostenible</t>
  </si>
  <si>
    <t>1.2.	Ejecutar dos proyectos con recursos de valorización que aporten al desarrollo sostenible de la ciudad.</t>
  </si>
  <si>
    <t>Construir proyectos con criterios de construcción sostenible. (AMVA, 2010)</t>
  </si>
  <si>
    <t>1.3.	Mejorar el reconocimiento y posicionamiento de la entidad ante la ciudad, mediante una activa participación ciudadana</t>
  </si>
  <si>
    <t>Conformación de veeduría ciudadanas para acompañamiento de proyectos y obras.</t>
  </si>
  <si>
    <t>Planeación Estratégica.</t>
  </si>
  <si>
    <t>NA</t>
  </si>
  <si>
    <t>Implementación del IGpRD como herramienta de seguimiento y evaluación de la gestión de la entidad de cara a la ciudad. (Función pública , 2003), (Banco Interamericano de Desarrollo BID, 2010)</t>
  </si>
  <si>
    <t>Planeación estratégica.</t>
  </si>
  <si>
    <t>Servicio al ciudadano. (Función pública, 2017)</t>
  </si>
  <si>
    <t>Gestión administrativa.</t>
  </si>
  <si>
    <t>Plan de comunicaciones. (Comunicación creativa, transparente y participativa)</t>
  </si>
  <si>
    <t>Comunicaciones.</t>
  </si>
  <si>
    <t xml:space="preserve">2.1.	Reducir la brecha digital de la entidad en un 50%. </t>
  </si>
  <si>
    <t>Implementar un sistema único para trámites en línea.  (DAFP, 2020)</t>
  </si>
  <si>
    <t>Tecnologías de la información.</t>
  </si>
  <si>
    <t>Implementar un cuadro de mando integral con el 100% de los procesos de la entidad</t>
  </si>
  <si>
    <t>Integridad de la Información (eliminar construcción de bases de datos segregadas)</t>
  </si>
  <si>
    <t>Actualización y renovación de Infraestructura tecnológica.</t>
  </si>
  <si>
    <t>PETI (MinTIC, 2019).</t>
  </si>
  <si>
    <t>2.2 Implementación de plan de gestión del conocimiento institucional.</t>
  </si>
  <si>
    <t>Identificar, proteger, transferir e incrementar el conocimiento institucional (Función pública, 2017)</t>
  </si>
  <si>
    <t>Talento Humano</t>
  </si>
  <si>
    <t>Documentación de lecciones aprendidas. (Vicepresidencia de sectores y conocimiento (BID), 2008)</t>
  </si>
  <si>
    <t>Poner en funcionamiento el Banco de ideas Institucional</t>
  </si>
  <si>
    <t>Planeación Estratégica-TI</t>
  </si>
  <si>
    <t>2.3.	Definir la estructura de la organización basada en proyectos y procesos.</t>
  </si>
  <si>
    <t>Implementación y regulación de la nueva estructura</t>
  </si>
  <si>
    <t>Planeación Estratégica</t>
  </si>
  <si>
    <t>2.4.	Implementación del programa de gestión del talento humano.</t>
  </si>
  <si>
    <t>Implementar el programa de seguridad y salud en el trabajo</t>
  </si>
  <si>
    <t>Alinear la estrategia institucional con la cultura organizacional</t>
  </si>
  <si>
    <t>Implementación del código de integridad del servidor público.</t>
  </si>
  <si>
    <t>3.1.	Recaudar el 90% del saldo pendiente de facturación.</t>
  </si>
  <si>
    <t>Gestión matriculas bloqueadas</t>
  </si>
  <si>
    <t>Gestión Financiera</t>
  </si>
  <si>
    <t>Gestión cobro de cartera vencida</t>
  </si>
  <si>
    <t>Gestión Jurídica</t>
  </si>
  <si>
    <t xml:space="preserve">Gestión proceso de facturación y cobro </t>
  </si>
  <si>
    <t>3.2.	Control presupuestal, eficiencia y austeridad financiera</t>
  </si>
  <si>
    <t>Controlar y dar seguimiento a la adjudicación y ejecución de los de los contratos de bienes y servicios</t>
  </si>
  <si>
    <t>Planeación Financiera y Presupuestal</t>
  </si>
  <si>
    <t>3.3.	Excelencia en gestión y administración de obras.</t>
  </si>
  <si>
    <t>Fortalecimiento a los   manuales y procedimientos   de interventoría.</t>
  </si>
  <si>
    <t>Optimización de procesos en la gestión de obras y proyectos.</t>
  </si>
  <si>
    <t>Aplicación de técnicas de gestión de proyectos y obras BIM.</t>
  </si>
  <si>
    <t>4.1.	Implementar las mejores prácticas para la excelencia administrativa</t>
  </si>
  <si>
    <t>Modelo de Operación por Procesos implementado</t>
  </si>
  <si>
    <t>Emprender acciones de mejoramiento continuo</t>
  </si>
  <si>
    <t>Constitución de equipos trasversales</t>
  </si>
  <si>
    <t>Definir acciones de Comunicación interna asertiva</t>
  </si>
  <si>
    <t>Implementación de metodologías ágiles para la gestión de proyectos</t>
  </si>
  <si>
    <t>Promedio Acumulado</t>
  </si>
  <si>
    <t>Plan de acción 2022</t>
  </si>
  <si>
    <t>Codigo:</t>
  </si>
  <si>
    <t xml:space="preserve">METAS Y SEGUIMIENTOS </t>
  </si>
  <si>
    <t>Versión:</t>
  </si>
  <si>
    <t>Fecha:</t>
  </si>
  <si>
    <t>Objetivo</t>
  </si>
  <si>
    <t>Indicadores</t>
  </si>
  <si>
    <t>Meta enero</t>
  </si>
  <si>
    <t>Seg enero</t>
  </si>
  <si>
    <t>Meta febrero</t>
  </si>
  <si>
    <t>Seg febrero</t>
  </si>
  <si>
    <t>Meta marzo</t>
  </si>
  <si>
    <t>Seg marzo</t>
  </si>
  <si>
    <t>META PRIMER TRIMESTRE</t>
  </si>
  <si>
    <t>% acumulado</t>
  </si>
  <si>
    <t xml:space="preserve">DESCRIPCIÓN DEL AVANCE
1ER TRIMESTRE </t>
  </si>
  <si>
    <t>EVIDENCIA-REGISTROS-RUTA</t>
  </si>
  <si>
    <t>Meta abril</t>
  </si>
  <si>
    <t>Seg abril</t>
  </si>
  <si>
    <t>Meta mayo</t>
  </si>
  <si>
    <t>Seg mayo</t>
  </si>
  <si>
    <t>Meta junio</t>
  </si>
  <si>
    <t>Seg junio</t>
  </si>
  <si>
    <t>META SEGUNDO TRIMESTRE</t>
  </si>
  <si>
    <t>% acumilado</t>
  </si>
  <si>
    <t xml:space="preserve">DESCRIPCIÓN DEL AVANCE
2ER TRIMESTRE </t>
  </si>
  <si>
    <t>Meta julio</t>
  </si>
  <si>
    <t>Seg julio</t>
  </si>
  <si>
    <t>Meta agosto</t>
  </si>
  <si>
    <t>Seg agosto</t>
  </si>
  <si>
    <t>Meta septiembre</t>
  </si>
  <si>
    <t>Seg septiembre</t>
  </si>
  <si>
    <t>META TERCER TRIMESTRE</t>
  </si>
  <si>
    <t xml:space="preserve">DESCRIPCIÓN DEL AVANCE
3ER TRIMESTRE </t>
  </si>
  <si>
    <t>Meta octubre</t>
  </si>
  <si>
    <t>Seg octubre</t>
  </si>
  <si>
    <t>Meta noviembre</t>
  </si>
  <si>
    <t>Seg noviembre</t>
  </si>
  <si>
    <t>Meta diciembre</t>
  </si>
  <si>
    <t>Seg diciembre</t>
  </si>
  <si>
    <t>META CUARTO TRIMESTRE</t>
  </si>
  <si>
    <t>% acumuldo</t>
  </si>
  <si>
    <t xml:space="preserve">DESCRIPCIÓN DEL AVANCE
4ER TRIMESTRE </t>
  </si>
  <si>
    <t>Bloque</t>
  </si>
  <si>
    <t>Nombre del proyecto</t>
  </si>
  <si>
    <t xml:space="preserve">Productos/entregables </t>
  </si>
  <si>
    <t>Avance año anterior</t>
  </si>
  <si>
    <t>Meta
2020-2023</t>
  </si>
  <si>
    <t>Meta 
2022</t>
  </si>
  <si>
    <t>T.I</t>
  </si>
  <si>
    <t>PEI</t>
  </si>
  <si>
    <t>PETI</t>
  </si>
  <si>
    <t>Estratégico: Reducir la brecha digital de la entidad en un 50%. (MinTIC, 2019) (Secretaría Senado, 2005)</t>
  </si>
  <si>
    <t>Implementar un sistema único para tramites en línea. (DAFP, 2020): meta 2 trámites
P1AE2.1.1 Paz y Salvo de Valorización:
•Desarrollo web para consulta y carga de la información•Integración con sistema contable y financiero para consulta de pagos•Herramienta de descarga de paz y salvo•Chat de apoyo•Video de capacitación
P2AE2.1.1 Actualización de información en línea:
Desarrollo web para consulta, carga y actualización de la información.•Integración con sistema contable y financiero para consulta y validación de datos.•Log para Control de cambios y actualizaciones•Descarga de reportes•Chat de apoyo•Video de capacitación</t>
  </si>
  <si>
    <t># trámites en línea implementados</t>
  </si>
  <si>
    <t>El proyecto de paz y salvo de valorizacion ya esta implementado y funcional,  el proyecto de actualizacion de información en línea es grande y requeire una evaluación técnica, financiera  que se hara en el segundo trimestre del año 2022 para el desarrollo en el segundo semestre del mismo 2022.</t>
  </si>
  <si>
    <t xml:space="preserve">
https://fondom-my.sharepoint.com/:x:/g/personal/victor_giraldo_fonvalmed_gov_co/EbtBr_QhE15Nl52OUNa5hccBzScNGSUIqC2BSNCTd2nwuA?e=bch8mq
</t>
  </si>
  <si>
    <t>Evaluacion tecnica y financiera del proyecto. 
La implementacion costara unos 30 millones  de pesos entre desarrollo y elementos complementarios como mejora o cambio de hosting, certificados SSL, plugins. 
Fue imlementado el chatbot en linea, esta funcional y esta siendo muy usado por los contribuyentes</t>
  </si>
  <si>
    <t>https://fondom-my.sharepoint.com/:x:/g/personal/victor_giraldo_fonvalmed_gov_co/ESW_Y-abXDJHqnD6thF9n-gB1eirfH5duo_qyvbOb6fOpA?e=psbfby</t>
  </si>
  <si>
    <t>Implementar un cuadro de mando integral con el 100% de los procesos de la entidad:
P1AE2.1.2 Implementación del CMI de la entidad en software de BI</t>
  </si>
  <si>
    <t>% de implementación del CMI</t>
  </si>
  <si>
    <t>El cuadro de mado integrado en herramientas BI podra implementarse después de implementada la base de datos integral y el diseño y ejecución del modelo de datos</t>
  </si>
  <si>
    <t>https://fondom-my.sharepoint.com/:x:/g/personal/victor_giraldo_fonvalmed_gov_co/EbtBr_QhE15Nl52OUNa5hccBzScNGSUIqC2BSNCTd2nwuA?e=bch8mq</t>
  </si>
  <si>
    <t xml:space="preserve">Exploramos con el equipo TI la herramienta power BI y continuaremos capacitandonos durante el segundo semestre </t>
  </si>
  <si>
    <t>https://www.youtube.com/watch?v=pwJuFbyhZFE&amp;ab_channel=datdata</t>
  </si>
  <si>
    <t>Integridad de la Información (eliminar construcción de bases de datos segregadas): 70% de las bases de datos integradas y estandarizadas
P1AE2.1.3 Implementación de base de datos Institucional
P2AE2.1.3 Diseño y ejecución del modelo de datos e integración con software de BI</t>
  </si>
  <si>
    <t>% de bases de datos integradas y estandarizadas para la construcción de reportes y CMI</t>
  </si>
  <si>
    <t>inicia a partir segundo semestre 2022</t>
  </si>
  <si>
    <t>Inicia a partir de segundo semestre 2022. Se hace formato para registro de los activos de iformacion de la entidad</t>
  </si>
  <si>
    <t>https://fondom-my.sharepoint.com/:x:/g/personal/victor_giraldo_fonvalmed_gov_co/EePyYpN508JJrhJQ54d9iOIBLdk-rnfM80M2uvyublVxFA?e=eVs1uC</t>
  </si>
  <si>
    <t>Actualización y renovación de Infraestructura tecnológica: 70% de actualización tecnológica:
P1AE2.1.4 Actualización de infraestructura tecnológica.
P2AE2.1.4 Pagina web</t>
  </si>
  <si>
    <t>17.5%</t>
  </si>
  <si>
    <t>% de actualización tecnológica implementada según proyección</t>
  </si>
  <si>
    <t>Página web: Planeación institucional esta aplicando la herramienta de esquema de publicación, donde identificó la información faltante en la web y realizó los requerimientos a las responsables. También este tema se está trando en equipo transversal de transparencia. Evidencia: matriz de esquema de publicación, actas.
Infraestructura: Se realizó la gestión contractual para el arriendo de los equipos de cómputo.</t>
  </si>
  <si>
    <t>En el nuevo contrato de alquiler de equipos se incluyo la posibilidad de agregar hasta  27 equipos para cuando sean requeridos por los contratistas con equipos propios, se agrego una impresora mas y 2 equipos especiales para los trabajos graficos. Se hicieron desarrollos en la pagina de accesibilidad, agregar idioma ingles y un chatbot y se mejor la capacidad de los equipos de usuario, la mayoria con equipos nuevos suministrados por el proveedor de alquiler de equipos y un numero menor con equipos de mejores configuraciones.</t>
  </si>
  <si>
    <t>https://fondom-my.sharepoint.com/:x:/g/personal/victor_giraldo_fonvalmed_gov_co/EbtBr_QhE15Nl52OUNa5hccBzScNGSUIqC2BSNCTd2nwuA?e=6yMB4o</t>
  </si>
  <si>
    <t>PETI (MinTIC,  Circular 612 2019).*Documentar plan</t>
  </si>
  <si>
    <t>n.a.</t>
  </si>
  <si>
    <t>El plan estrategico de tecnologias de la informacion fue elaborado en periodos anteriores, en este periodos ha sido evaluado y se le hara ajustes en el segundo trimestre</t>
  </si>
  <si>
    <t>https://fondom-my.sharepoint.com/:b:/g/personal/victor_giraldo_fonvalmed_gov_co/ETExHynAJExIlHAobSjLYdABDn66NT7X5tIHX6vOmEMzZA?e=TdJpY7</t>
  </si>
  <si>
    <t>Se plantean 2 ajustes en el plan, uno referente al proyecto de renovaion tecnologica y otro una adicion de un proyecto de seguridad de la informacion</t>
  </si>
  <si>
    <t>https://fondom-my.sharepoint.com/:b:/g/personal/victor_giraldo_fonvalmed_gov_co/EZhTzEPCFjFMgGqe5GK6_JkBySnzegBqn0idUwNDv3C1Nw?e=jh2dqi</t>
  </si>
  <si>
    <t>Implementación de plan de gestión del conocimiento institucional.</t>
  </si>
  <si>
    <t>Implementación de plataforma virtual de conocimiento.</t>
  </si>
  <si>
    <t>% implementación plataforma</t>
  </si>
  <si>
    <t>En el equipo transversal de transparencia y acceso a la información se definió construir miscrositos por procesos</t>
  </si>
  <si>
    <t>MIPG</t>
  </si>
  <si>
    <t>MITIC</t>
  </si>
  <si>
    <t>Plan de Tratamiento de Riesgos de Seguridad y Privacidad de la Información</t>
  </si>
  <si>
    <t>Documentar plan y anexos
Implementar plan</t>
  </si>
  <si>
    <t>% implementación del plan</t>
  </si>
  <si>
    <t>Revisión documentación existe, y desarrollo del FURAG, Informe a control interno.</t>
  </si>
  <si>
    <t xml:space="preserve">https://fondom-my.sharepoint.com/:f:/g/personal/victor_giraldo_fonvalmed_gov_co/Eh10pOMIZoxGqcv5CbqeSa0BpcDv4ptZCG6M8ZHuE9KvAw?e=Bc0eaY
</t>
  </si>
  <si>
    <t xml:space="preserve">Se identificaron los riegos del proceso TI y en equipo con planeacion estrategica fueron ingresados a la matriz de riesgos de toda la entidad </t>
  </si>
  <si>
    <t>https://fondom.sharepoint.com/:x:/s/fonval_intranet/EWwQAu2X-_5LnT7NiOukmTgBn00gRPnLqqMaqsU3bI3uyQ?e=Tn7Ff0</t>
  </si>
  <si>
    <t>Plan de Seguridad y Privacidad de la Información</t>
  </si>
  <si>
    <t>Revisión documental existente, y desarrollo del FURAG, Informe a control interno.</t>
  </si>
  <si>
    <t>El de seguridad y privacidad de la informacion esta en construccion pero aun no ha sido terminado</t>
  </si>
  <si>
    <t xml:space="preserve">Metas </t>
  </si>
  <si>
    <t>SEGUIMIENTO 1ER TRIM</t>
  </si>
  <si>
    <t>REGISTRO-EVIDENCIA-RUTA</t>
  </si>
  <si>
    <t>SEGUIMIENTO SEGUNDO TRIMESTRE</t>
  </si>
  <si>
    <t>SEGUIMIENTO TERCER TRIMESTRE</t>
  </si>
  <si>
    <t>SEGUIMIENTO CUARTO TRIMESTRE</t>
  </si>
  <si>
    <t>Meta 
2020-2023</t>
  </si>
  <si>
    <t>Meta
2022</t>
  </si>
  <si>
    <t>Resultado Acumulado 2022</t>
  </si>
  <si>
    <t>Planeación estratégica</t>
  </si>
  <si>
    <t>Mejorar el reconocimiento y posicionamiento de la entidad ante la ciudad, mediante una activa participación ciudadana.</t>
  </si>
  <si>
    <t>Veediría creada</t>
  </si>
  <si>
    <t>Se elebora desde planeación un concepto sobre la aplicabilidad de crear veedurías el cual esta en análisis por parte de jurídica. Sobre este se tomará desición de continuar o no con esta estratégia.</t>
  </si>
  <si>
    <t>https://fondom.sharepoint.com/:f:/s/fonval_intranet/Eh5dC8PcSD1Fiw13as-11msB1g9826Ml-Nm2io265d8KnA?e=qnwAUr</t>
  </si>
  <si>
    <t>na</t>
  </si>
  <si>
    <t>% implementación de la hta.</t>
  </si>
  <si>
    <t xml:space="preserve">Se crea grupo transversal de transparencia y acceso de la información, en donde se revisó la hta de indicadores y se toman desiciones al respecto. Evidencia: acta, hta indicadores </t>
  </si>
  <si>
    <t>https://fondom.sharepoint.com/:f:/s/fonval_intranet/Eoha6dGqeExDqAL87yUekjUBDBuqwoeDiyrgUqxdWnpxaw?e=ZeWzS8</t>
  </si>
  <si>
    <t>Se desarrollo la herramienta de indicadores, se definieron indicadores de los procesos y se continuará con la implementación, con la medición y analisis de estos.</t>
  </si>
  <si>
    <t>DESEMPEÑO E INDICADOR FONVALMED 2022.xlsx</t>
  </si>
  <si>
    <t>Se realiza charla: de indicadores, planeación institucional. 
Se realiza mesa de trabajo interinstitucional para definir procedimiento de modificadoras.</t>
  </si>
  <si>
    <t>https://fondom.sharepoint.com/:p:/s/fonval_intranet/EXU3diEHMe9CvTWW7tam4ygBnjxwRCm3v9vosEoWUygoug?e=7z6gdi</t>
  </si>
  <si>
    <t>Definir la estructura de la organización basada en proyectos y procesos.</t>
  </si>
  <si>
    <t>% implementación del proyecto de estructuración</t>
  </si>
  <si>
    <t xml:space="preserve">Se contrató al CES para el diagnóstico y entrega de una propuesta de estructuración.
Evidencia: informe preliminar </t>
  </si>
  <si>
    <t>Entregables contrato CES.</t>
  </si>
  <si>
    <t xml:space="preserve">La lider de planeación participa de las diferentes reuniones convocadas y lideradas por la subdirección jurídica. </t>
  </si>
  <si>
    <t>Implementación del programa de gestión del talento humano.</t>
  </si>
  <si>
    <t>Implementación del código de integridad del servidor público</t>
  </si>
  <si>
    <t>% implementación del proyecto de código integridad</t>
  </si>
  <si>
    <t>En desarrollo</t>
  </si>
  <si>
    <t>Se proyecta el manual de integridad</t>
  </si>
  <si>
    <t>Se ajusta el código, los valores ajustados a la función pública. Socializado en el comité de gestión y desempeño del mes de julio.</t>
  </si>
  <si>
    <t>Implementar las mejores prácticas para la excelencia administrativa</t>
  </si>
  <si>
    <t>% implementación del proyecto MOP</t>
  </si>
  <si>
    <t>Se realizó diagnostico del estado documental, se avanzó en al documentación del proceso contractual.
Existe la res. 074 del 2021</t>
  </si>
  <si>
    <t>https://fondom.sharepoint.com/:f:/s/fonval_intranet/EuQhrCoO2wNBmzZwXqK0sQwBuLFVP3vMBA0Gir83IhUCKw?e=6DH2Pe</t>
  </si>
  <si>
    <t>Revisión y creación documental de los procesos: contratación, conceptualización, bienes y servicios, financiero. Se crea una carpeta en documentos/MOP.</t>
  </si>
  <si>
    <t>https://fondom.sharepoint.com/:f:/s/fonval_intranet/Em7gnJYFLLZBpyC2xuHyep0B-aKQsSdvm3_vwPKlSQMXLA?e=Ltew7D</t>
  </si>
  <si>
    <t>Se ajustan las caracterizaciones</t>
  </si>
  <si>
    <t>% acciones de mejora</t>
  </si>
  <si>
    <t>Se trabajó con el ajuste del proceso de contratación, mejorando la metodología contratctual</t>
  </si>
  <si>
    <t>https://fondom.sharepoint.com/:f:/s/fonval_intranet/EufJvy59ESNDs5byF-iAIIQBi6SaRJ4sQvcvzuTx_35iZQ?e=KCclgD</t>
  </si>
  <si>
    <t>Los riesgos de los procesos fueron ajustados con cada equipo de trabajo como acción de mejora.</t>
  </si>
  <si>
    <t>documentos/MOP/proceso/riesgos</t>
  </si>
  <si>
    <t>% implementación plan de los grupos</t>
  </si>
  <si>
    <t>Equipos transversales existentes: Participación ciudadana, Racionalización de trámistes, Transparencia y acceso a al información. 
Evidencia: actas
Se adelantó flujograma y formatos para esta actividad.</t>
  </si>
  <si>
    <t>https://fondom.sharepoint.com/:f:/s/fonval_intranet/EvOb4IIMZlVIlk-4B1bRMroBazBfILRTMe4iIMjLGItOeQ?e=jN5uHo</t>
  </si>
  <si>
    <t>equipos transversales: participación ciudadana; transparencia; trámites.</t>
  </si>
  <si>
    <t>Actas</t>
  </si>
  <si>
    <t>Implementación de metodologías ágiles para la gestión de proyectos</t>
  </si>
  <si>
    <t>el proceso de conceptualización esta desarrollando la metodología BIM</t>
  </si>
  <si>
    <t>Metodología BIM, los procesos de conceptualización y obras lo estan aplicando en los proyectos actuales.</t>
  </si>
  <si>
    <t>Plan Anticorrupción y de Atención al Ciudadano</t>
  </si>
  <si>
    <t>Actualización del PAAC</t>
  </si>
  <si>
    <t xml:space="preserve">Se inicio consulta y revisión del PAAC actual. </t>
  </si>
  <si>
    <t>https://fondom.sharepoint.com/:f:/s/fonval_intranet/Ej8yeK-2a9NLt4PGBRPOO1EB0cO1EsxLK9VTY0eGV74CbA?e=ch9bCx</t>
  </si>
  <si>
    <t>el PAAC fua actualizado a myo 2022</t>
  </si>
  <si>
    <t>https://fondom.sharepoint.com/:f:/s/fonval_intranet/EoD1wGgK7d1AsVDaB498xR4B-8kanMXwuab6IDKlx4sMHQ?e=GuJkEV</t>
  </si>
  <si>
    <t>Implementación del PAAC</t>
  </si>
  <si>
    <t>Se envía correo a cada responsable los compromisos para su cumplimiento.</t>
  </si>
  <si>
    <t>Correo</t>
  </si>
  <si>
    <t>se evalua el primer cuatrimestre por parte del control interno con un reporte de avance del 72% para ese periodo</t>
  </si>
  <si>
    <t>GESTIÓN</t>
  </si>
  <si>
    <t>Fortalecer la Planeación y Gestión a través de la implementación del MIPG</t>
  </si>
  <si>
    <t>Autodiagnostico</t>
  </si>
  <si>
    <t>Se revisó FURAG V2020, Se presentó el FURAG V2021.
Propuesta: plan de mejoramiento resultados FURAG y evaluación SCI control interno.</t>
  </si>
  <si>
    <t>https://fondom.sharepoint.com/:f:/s/fonval_intranet/EtYxNamtSDFImH92OwS2QLUBGlssyZ6k1mDNfsctGyrTrw?e=bGs6On</t>
  </si>
  <si>
    <t>Resultados del FURAG: MIPG: 64 y  MECI: 62</t>
  </si>
  <si>
    <t>https://fondom.sharepoint.com/:p:/s/fonval_intranet/EY14wjMb7DtDryF5RQhS2PYBkFbi--rx-tjA_bidbV--eA?e=ZZDLJl</t>
  </si>
  <si>
    <t>Fortalecer de la Política de Gestión de Riesgos</t>
  </si>
  <si>
    <t>Monitoreo de la matriz de riesgos</t>
  </si>
  <si>
    <t>Se realiza ajuste y mejoras a la política de riesgos</t>
  </si>
  <si>
    <t>https://fondom.sharepoint.com/:f:/s/fonval_intranet/EiL6exQ6ceJEg7QjM-hncXcBamvaec4KdqQ1LXmS91ppyg?e=e3pEfd</t>
  </si>
  <si>
    <t>Se revisan y actualizan los riesgos de cada proceso y subproceso.</t>
  </si>
  <si>
    <t>SEGUIMIENTO 2DO TRIM</t>
  </si>
  <si>
    <t>Comunicaciones</t>
  </si>
  <si>
    <t>Comunicaciones internas</t>
  </si>
  <si>
    <t>Plan de comunicaciones: 
Mantener informados a los contratistas y servidores sobre las novedades de la entidad y gestión de los procesos.</t>
  </si>
  <si>
    <t>Video boletín
(Videos institucionales de apoyo a los procesos, Comité con líderes de los procesos)</t>
  </si>
  <si>
    <t># de boletines ejecutados</t>
  </si>
  <si>
    <t>Se desarrollaron dos boletines y se encuentran publicados en la intranet y teams y se encuentra almacenado en strem.</t>
  </si>
  <si>
    <t>Actualización de carteleras</t>
  </si>
  <si>
    <t># de carteleras actualizadas</t>
  </si>
  <si>
    <t>Actualización de intranet</t>
  </si>
  <si>
    <t xml:space="preserve">Café con la directora </t>
  </si>
  <si>
    <t xml:space="preserve">Construcción y actualización de galería audiovisual </t>
  </si>
  <si>
    <t># de ausiovisuales actualizados</t>
  </si>
  <si>
    <t xml:space="preserve">Difusión por mailing y teams </t>
  </si>
  <si>
    <t>Campaña contactos, mesa de ayuda, teams, mailing (21feb, GH, carta bienvenida)</t>
  </si>
  <si>
    <t>Plan de comunicaciones:
Apoyar y acompañar de manera creativa, transparente y participativa a los procesos en el desarrollo de sus actividades.</t>
  </si>
  <si>
    <t xml:space="preserve">Inducción proceso de comunicaciones </t>
  </si>
  <si>
    <t># inducción ejecutadas</t>
  </si>
  <si>
    <t>Presentación inducción, registro aistencia</t>
  </si>
  <si>
    <t>Plan de comunicaciones:
Diseñar campañas que fortalezcan el relacionamiento y el ambiente laboral entre  los contratistas de la entidad.</t>
  </si>
  <si>
    <t>Conmemoración de fechas especiales</t>
  </si>
  <si>
    <t># de eventos realizados</t>
  </si>
  <si>
    <t>Dia del periodista, dia mujer, dia hombre, dia contador, dia constructor</t>
  </si>
  <si>
    <t>Reconocimiento de cumpleaños</t>
  </si>
  <si>
    <t>teams</t>
  </si>
  <si>
    <t xml:space="preserve">Campaña de comunicación asertiva </t>
  </si>
  <si>
    <t># campañas realizads</t>
  </si>
  <si>
    <t>Febrero: mailling. Marzo: boletin</t>
  </si>
  <si>
    <t>Comunicaciones externas</t>
  </si>
  <si>
    <t xml:space="preserve">Plan de comunicaciones:
Fortalecer el reconocimiento de la marca Fonvalmed </t>
  </si>
  <si>
    <t>Parrilla de contenido para redes sociales propias</t>
  </si>
  <si>
    <t>Parrilla de contenido para redes sociales Alcaldía de Medellín</t>
  </si>
  <si>
    <t>Boletines de prensa</t>
  </si>
  <si>
    <t xml:space="preserve">Banco de publicaciones de contenidos </t>
  </si>
  <si>
    <t>% actualización del banco</t>
  </si>
  <si>
    <t>Participación en ferias o activaciones con la comunidad</t>
  </si>
  <si>
    <t>Plan de comunicaciones:
Evidenciar la gestión de Fonvalmed ante la comunidad durante la administración</t>
  </si>
  <si>
    <t>Boletín Fonvalmed te cuenta para página web</t>
  </si>
  <si>
    <t>Actualización de página web</t>
  </si>
  <si>
    <t>Plan de comunicaciones:
Hacer pedagogía con relación al mecanismo de valorización.</t>
  </si>
  <si>
    <t>Campaña de prefactibilidad</t>
  </si>
  <si>
    <t>entrevistas directora</t>
  </si>
  <si>
    <t>Plan de comunicaciones:
Mantener a Fonvalmed articulado con las demás dependencias que hacen parte del conglomerado de la Alcaldía de Medellín.</t>
  </si>
  <si>
    <t>Reunión con comunicador estratégico</t>
  </si>
  <si>
    <t>reuniones semanales. Evidencia: actas</t>
  </si>
  <si>
    <t>Revisión de contenidos de socialización de obra</t>
  </si>
  <si>
    <t>Se revisaron....</t>
  </si>
  <si>
    <t>Comité editorial de comunicaciones</t>
  </si>
  <si>
    <t>Plan de comunicaciones:
Apoyar las estrategias de relacionamiento entre Fonvalmed y la comunidad.</t>
  </si>
  <si>
    <t>Recorridos de obra (3)</t>
  </si>
  <si>
    <t>Se hace (1)  Mesa ambiental,</t>
  </si>
  <si>
    <t>Café con la directora (4)</t>
  </si>
  <si>
    <t>Se hace (1) Comunidad del chispero</t>
  </si>
  <si>
    <t>EVIDENCIA-REGISTRO-RUTA</t>
  </si>
  <si>
    <t>% ACUMULADO</t>
  </si>
  <si>
    <t>META
2020-2021</t>
  </si>
  <si>
    <t>CONCEPTUALIZACIÓN</t>
  </si>
  <si>
    <t>Proyectos Distribuidos</t>
  </si>
  <si>
    <t>Numero de respuesta a conceptos técnicos generales, para autorizaciones, modificadoras, apoyo proceso y a otras entidades</t>
  </si>
  <si>
    <t>No. Respuestas de conceptos / Total de solicitudes realizadas</t>
  </si>
  <si>
    <t>Observacion( No se creo la actividad aparte de brindar apoyo a otros procesos . Los indicadores no pueden colocarse ni registrarse de igual manera</t>
  </si>
  <si>
    <t>PRIMER TRIMESTRE 2022</t>
  </si>
  <si>
    <t xml:space="preserve">Se elaborò:
2 Conceptos Tecnicos Generales
2 Conceptos Tecnicos  de Autorizacion ante     Registro de Instrumentos Publicos 
2 Conceptos Tecnicos para Modificadora 
2 Atencion presencia al contribuyente
Se brindò apoyo y Soporte Tecnico de Valorizacion a diferentes Procesos de la entidad. 
</t>
  </si>
  <si>
    <t>SEGUNDO TRIMESTRE_2022</t>
  </si>
  <si>
    <t>PDIA</t>
  </si>
  <si>
    <t>Plan Desarrollo Indicativo Acción</t>
  </si>
  <si>
    <t>Entregar dos estudios de prefactibilidad para proyectos susceptibles de ser financiados con el instrumento de la contribución de valorización, que aporten
al desarrollo sostenible de la ciudad.</t>
  </si>
  <si>
    <t>Entregar el estudio de prefactibilidad proyecto Avenida 34 - San Juan</t>
  </si>
  <si>
    <t>% avance del diseño</t>
  </si>
  <si>
    <t>Se avanzó en la caracterización ambiental. Se realizó un diagnostico del trazado proyectado, evidenciando inconsistencia por la realidad fisica y espacial del sector, por tanto, se debera replantear el trazado de esta con el apoyo y aval de DAP. Se deberá revaluar el avance de este producto.</t>
  </si>
  <si>
    <t>Entregar el estudio de prefactibilidad del proyecto Circunvalar (Longitudinal) Occidental.</t>
  </si>
  <si>
    <t>El consultor (loja) tiene un incumplimiento en la entrega de los avaluos lo que generó retrazo en proyecto en general, estaba planeado para diciembre del 2021 y entrega a finales del mes de febrero.</t>
  </si>
  <si>
    <t>Se redefinio la zona de citación del proyecto y se finalizó el estudio del beneficio, a su vez se hizo entrega del documento final del estudio de prefactibilidad, asi como la infografia de esta.</t>
  </si>
  <si>
    <t>Actualizar mediante la metodología
BIM los diseños técnicos de las obras que se viabilicen presupuestalmente</t>
  </si>
  <si>
    <t>Estudios y diseños técnicos actualizados una obra.</t>
  </si>
  <si>
    <t>Corresponde a la cosntrucción de documentos base de la metodologí BIM para la Entidad y A todos los documentos técnicos  precontractuales</t>
  </si>
  <si>
    <t>Se finalizó en la etapa precontractual para la contratación de la consultoría para la actulización de los estudios y diseños del proyecto Linares - Tesoro, actualmente se encuentra en evalucion de las propuestas presentadas por los proponentes.</t>
  </si>
  <si>
    <t>REGISTROS-EVIDENCIA-RUTAS</t>
  </si>
  <si>
    <t>%AVANCE</t>
  </si>
  <si>
    <t>Ponderación mensual</t>
  </si>
  <si>
    <t>Metas</t>
  </si>
  <si>
    <t>Administración de obras</t>
  </si>
  <si>
    <t>OBRA</t>
  </si>
  <si>
    <t>Actualizar mediante la metodología BIM, dos proyectos con recursos de valorización que aporten al desarrollo sostenible de la ciudad.</t>
  </si>
  <si>
    <t>Se viene adelantando el seguimiento y control mediante la metología BIM a los procesos constructivos de la obra que permiten incrementar las zonas verdes de la Ciudad</t>
  </si>
  <si>
    <t>Informe semanales y mensuales de la Obra (CDE)</t>
  </si>
  <si>
    <t>Desarrollar proyectos con criterios de construcción sostenible</t>
  </si>
  <si>
    <t>PDIA
PEI</t>
  </si>
  <si>
    <t>Plan Desarrollo, Indicativo, Acción  y
Plan Estratégico</t>
  </si>
  <si>
    <t>Ejecutar dos proyectos con recursos de valorización que aporten al desarrollo sostenible de la ciudad.</t>
  </si>
  <si>
    <t>En Ejecución</t>
  </si>
  <si>
    <t>Excelencia en gestión y administración de obras.</t>
  </si>
  <si>
    <t>Fortalecimiento a los manuales y procedimientos de interventoría.</t>
  </si>
  <si>
    <t>Aplicación de los manuales existentes y de las nuevos ajustes incorporados por el proceso de gestión contractual (CDE)</t>
  </si>
  <si>
    <t>Aplicación y ajuste del BEP (CDE)</t>
  </si>
  <si>
    <t>Aplicar la guía de Manejo Socio-Ambiental de obras</t>
  </si>
  <si>
    <t>PQRS</t>
  </si>
  <si>
    <t>Aplicación de la GUIA DE MANEJO SOCIO-AMBIENTAL Y SEGUIMIENTO CONTINUO (CDE)</t>
  </si>
  <si>
    <t>Se continua con la aplicación de la GUIA DE MANEJO SOCIO-AMBIENTAL Y SEGUIMIENTO CONTINUO (CDE)</t>
  </si>
  <si>
    <r>
      <rPr>
        <sz val="8"/>
        <rFont val="Arial"/>
        <family val="2"/>
      </rPr>
      <t>Informes y Acta de Vecindad y
Cierre</t>
    </r>
  </si>
  <si>
    <t>Se realiza la revisión de las actas de vecindad realizadas en la obra, los diferentes informes sociales y se lleva a cabo el   SEGUIMIENTO CONTINUO (CDE)</t>
  </si>
  <si>
    <t>Se continua con la revisión de las actas de vecindad realizadas en la obra, los diferentes informes sociales y se lleva a cabo el   SEGUIMIENTO CONTINUO (CDE)</t>
  </si>
  <si>
    <r>
      <rPr>
        <sz val="8"/>
        <rFont val="Arial"/>
        <family val="2"/>
      </rPr>
      <t>Aplicar la Normativida
asociada para obras de infrestructura</t>
    </r>
  </si>
  <si>
    <t>Detalles Constructivos</t>
  </si>
  <si>
    <t>Se lleva a cabo el   SEGUIMIENTO CONTINUO de la Ejecación de las obras de acuerdo a la normatividad asociada y vigente de cada una de las obras en ejecación(CDE)</t>
  </si>
  <si>
    <t>Planos generales de obras</t>
  </si>
  <si>
    <t>Se lleva a cabo el   SEGUIMIENTO CONTINUO de la Ejecución de las obras de acuerdo a la normatividad asociada y vigente de cada una de las obras en ejecación(CDE)</t>
  </si>
  <si>
    <t>Cumplir con la normatividad administrativo,financiera y contable asociada</t>
  </si>
  <si>
    <t>Control y seguimiento de obras</t>
  </si>
  <si>
    <t>Se lleva a cabo el   SEGUIMIENTO CONTINUO de la Ejecución administrativa, financiera y contable de las obras con el apoyo del proceso financiero de la Entidad(CDE)</t>
  </si>
  <si>
    <t>Pago de Actas de obra e interventoría</t>
  </si>
  <si>
    <t>Cumplir con las obligaciones contractuales establecidas</t>
  </si>
  <si>
    <t>EDU</t>
  </si>
  <si>
    <t>SIF</t>
  </si>
  <si>
    <t>Acta de Liquidación</t>
  </si>
  <si>
    <t>Se lleva a cabo el plan de cierre de expedientes relacionados con la Entidad AMBIENTAL COMPETENTE (AREA METROPOLITANA DEL VALLE DE ABURRA) y LA ENTREGA DE LAS 21 OBRAS DE FONVALMED A LA SECRETARIA DE INFRAESTRUCTURA FÍSICA  (INTRANET)</t>
  </si>
  <si>
    <t>SEGUIMIENTO 1ER TRIMESTRE</t>
  </si>
  <si>
    <t>SEGUIMIENTO 2DOTRIMESTRE</t>
  </si>
  <si>
    <t>META
2020-2023</t>
  </si>
  <si>
    <t>Administración de la contribución</t>
  </si>
  <si>
    <t>Administraciòn de la contribuciòn</t>
  </si>
  <si>
    <t>Recaudar el 90% del saldo pendiente de facturación.</t>
  </si>
  <si>
    <t xml:space="preserve">Se realiza el 100% de las actividades propuestas para disminuir el monto del saldo retenido A la fecha el saldo suspendido representa el 0,18% sobre el total de la contribución </t>
  </si>
  <si>
    <t>https://fondom.sharepoint.com/sites/fonval_intranet/Documentos%20compartidos/Forms/AllItems.aspx?viewid=deeaf935%2D7ee9%2D41c2%2Dbc20%2Da60f36e45b40&amp;id=%2Fsites%2Ffonval%5Fintranet%2FDocumentos%20compartidos%2FCompartido%2FGESTION%20FINANCIERA%2FCARTERA%2FBases%20de%20datos%20compartidas%2FOtros%20procesos%2FHabilitaci%C3%B3n%20%20de%20matr%C3%ADcula%2D%20seguimiento%20matr%C3%ADculas%2FSeguimiento%20matriculas%20bloqueadas%202021
https://fondom.sharepoint.com/sites/fonval_intranet/Documentos%20compartidos/Forms/AllItems.aspx?viewid=deeaf935%2D7ee9%2D41c2%2Dbc20%2Da60f36e45b40&amp;id=%2Fsites%2Ffonval%5Fintranet%2FDocumentos%20compartidos%2FCompartido%2FGESTION%20FINANCIERA%2FCARTERA%2FBases%20de%20datos%20compartidas%2FOtros%20procesos%2FHabilitaci%C3%B3n%20%20de%20matr%C3%ADcula%2D%20seguimiento%20matr%C3%ADculas%2FMatriculas%20habilitadas%20fin%20de%20mes
https://fondom.sharepoint.com/sites/fonval_intranet/Documentos%20compartidos/Forms/AllItems.aspx?viewid=deeaf935%2D7ee9%2D41c2%2Dbc20%2Da60f36e45b40&amp;id=%2Fsites%2Ffonval%5Fintranet%2FDocumentos%20compartidos%2FCompartido%2FGESTION%20FINANCIERA%2FCARTERA%2FBases%20de%20datos%20compartidas%2FOtros%20procesos%2FConsolidado%20Ajuste%20%20en%20Cartera%2D%20Bloqueos</t>
  </si>
  <si>
    <t>Se realiza el 100% de las actividades propuestas para disminuir el monto del saldo retenido, se realiza revisión plano de matriculas bloqueadas, se redirecciona a los proceso para su gestion, se habilita fializando mes procesos que cuplen terminos. Se tiene un indicador de 0,17% del saldo retenido frente al total distribuido, se presenta una disminución de un punto</t>
  </si>
  <si>
    <t>Seguimiento matriculas bloqueadasmayo 2022</t>
  </si>
  <si>
    <t>Gestión proceso de facturación y cobro</t>
  </si>
  <si>
    <t>Se viene adelantando todas las actividades asociadas para  la correcta facturación mensual (oportunidad,accesibilidad, y transparencia) y se realizan las actividades de cobro para la correcta recuperacion de la cartera vendida</t>
  </si>
  <si>
    <t xml:space="preserve">Gestión cobro persuasivo Emtelco
https://fondom.sharepoint.com/sites/fonval_intranet/Documentos%20compartidos/Forms/AllItems.aspx?id=%2Fsites%2Ffonval%5Fintranet%2FDocumentos%20compartidos%2FCompartido%2FGESTION%20FINANCIERA%2FCARTERA%2FCOBRO%20PERSUASIVO%2FGestion%20Emtelco%2FGesti%C3%B3n%20cobro%20Emtelco%202022&amp;viewid=deeaf935%2D7ee9%2D41c2%2Dbc20%2Da60f36e45b40
Gestión cobro persuasivo comunicación adjunta a la factura
https://fondom.sharepoint.com/sites/fonval_intranet/Documentos%20compartidos/Forms/AllItems.aspx?viewid=deeaf935%2D7ee9%2D41c2%2Dbc20%2Da60f36e45b40&amp;id=%2Fsites%2Ffonval%5Fintranet%2FDocumentos%20compartidos%2FCompartido%2FGESTION%20FINANCIERA%2FCARTERA%2FCobro%20Persuasivo%20%2D%20Emtelco%2FGestion%20Emtelco%202020%2FGestion%20cobro%20envi%C3%B3%20comunicaci%C3%B3n%20escrita%202021
3.	Gestión proceso facturación y recaudo
Cronograma facturación intranet - Envió correo electrónico: ¿Para este caso reenvió los correos que se emitieron para cada mes? 
Cronograma facturación-carpeta compartida intranet
https://fondom.sharepoint.com/:x:/s/fonval_intranet/ET_y6V27MKBOghxy5dfGkooBVxnTlV9HFxUima8NomFB4w?CID=42E09B33-30AF-4B90-B49D-9154003A1A30&amp;wdLOR=c950F654D-B7FF-417E-960C-5B6A5C7149D2
Archivo Excel  con la documentación de la revisión realizada – Intranet
https://fondom.sharepoint.com/sites/fonval_intranet/Documentos%20compartidos/Forms/AllItems.aspx?viewid=deeaf935%2D7ee9%2D41c2%2Dbc20%2Da60f36e45b40&amp;id=%2Fsites%2Ffonval%5Fintranet%2FDocumentos%20compartidos%2FCompartido%2FGESTION%20FINANCIERA%2FCARTERA%2FFACTURACI%C3%93N%2F2021%5FFacturaci%C3%B3n%20a%C3%B1o%202021
Correo electrónico con la aprobación: ¿Para este caso reenvió los correos que se emitieron para cada mes? 
  Informe mensual indicadores cartera y facturación
https://fondom.sharepoint.com/sites/fonval_intranet/Documentos%20compartidos/Forms/AllItems.aspx?newTargetListUrl=%2Fsites%2Ffonval%5Fintranet%2FDocumentos%20compartidos&amp;viewpath=%2Fsites%2Ffonval%5Fintranet%2FDocumentos%20compartidos%2FForms%2FAllItems%2Easpx&amp;viewid=deeaf935%2D7ee9%2D41c2%2Dbc20%2Da60f36e45b40&amp;id=%2Fsites%2Ffonval%5Fintranet%2FDocumentos%20compartidos%2FCompartido%2FGESTION%20FINANCIERA%2FCARTERA%2FCartera%202021%2FInformes%20cartera
Archivo Excel gestión distribución documentos de cobro
https://fondom.sharepoint.com/sites/fonval_intranet/Documentos%20compartidos/Forms/AllItems.aspx?viewid=deeaf935%2D7ee9%2D41c2%2Dbc20%2Da60f36e45b40&amp;id=%2Fsites%2Ffonval%5Fintranet%2FDocumentos%20compartidos%2FCompartido%2FGESTION%20FINANCIERA%2FCARTERA%2FFACTURACI%C3%93N%2FDISTRIBUCION%20FACTURACION%2FGesti%C3%B3n%20distribuci%C3%B3n%202021
</t>
  </si>
  <si>
    <t>Se viene adelantando todas las actividades asociadas para  la correcta facturación mensual (oportunidad,accesibilidad, y transparencia) y se realizan las actividades de cobro para la correcta recuperacion de la cartera vendida.
Se realizan mesas de trabajo para validar acciones de cobro coactivo
Se cumplen con las acciones de cobro persuasivo
Correcta ejecución del proceso de facturación</t>
  </si>
  <si>
    <t>Gestión cobro - soporte 1
https://fondom.sharepoint.com/:f:/s/fonval_intranet/El2iM4LKKzlDk4C5jFNLwAgB3nksPCvgdsiHoEQpsQPw0A?e=jsV0HR
https://fondom.sharepoint.com/:f:/s/fonval_intranet/El2iM4LKKzlDk4C5jFNLwAgB3nksPCvgdsiHoEQpsQPw0A?e=jsV0HR 
https://fondom.sharepoint.com/:f:/s/fonval_intranet/El2iM4LKKzlDk4C5jFNLwAgB3nksPCvgdsiHoEQpsQPw0A?e=qwQfLM
https://fondom.sharepoint.com/:f:/s/fonval_intranet/El2iM4LKKzlDk4C5jFNLwAgB3nksPCvgdsiHoEQpsQPw0A?e=qwQfLM
https://fondom.sharepoint.com/:f:/s/fonval_intranet/El2iM4LKKzlDk4C5jFNLwAgB3nksPCvgdsiHoEQpsQPw0A?e=jfA2hk
https://fondom.sharepoint.com/:f:/s/fonval_intranet/EjG_hbELb_tPoXbcwqh4ld8BBPvhEcj14FD_NycO0Dlvrg?e=VZOr4u</t>
  </si>
  <si>
    <t>Gestión financiera - Presupuesto</t>
  </si>
  <si>
    <t>Presupuesto</t>
  </si>
  <si>
    <t>Incrementar el control presupuestal, eficiencia y austeridad financiera.</t>
  </si>
  <si>
    <t>A marzo 31 se entregan los recursos proyectados y asignados en el presupuesto a las necesidades, según los procesos de contratacion que se hicieron en el trimestre.</t>
  </si>
  <si>
    <t xml:space="preserve">* Sistema financiero - Safix
* Ejecuciones presupuestales
* https://fondom.sharepoint.com/:f:/s/fonval_intranet/EjEJNCYSEOZHvgNjKNaft5sBNfB7fwBX6qZPTzbm9Paq_w?e=ntiOZa 
</t>
  </si>
  <si>
    <t>A junio 30 se entregan los recursos proyectados y asignados en el presupuesto a las necesidades, según los procesos de contratacion que se hicieron en el trimestre.</t>
  </si>
  <si>
    <t xml:space="preserve">* Sistema financiero - Safix
* Ejecuciones presupuestales
* https://fondom.sharepoint.com/:f:/s/fonval_intranet/EjEJNCYSEOZHvgNjKNaft5sBNfB7fwBX6qZPTzbm9Paq_w?e=ntiOZa </t>
  </si>
  <si>
    <t>Gestión financiera - Contabilidad</t>
  </si>
  <si>
    <t>Contabilidad</t>
  </si>
  <si>
    <t>Registro de los hechos económicos conforme a los criterios de reconocimiento, medición y revelación</t>
  </si>
  <si>
    <t xml:space="preserve">Estdos financieros Contables </t>
  </si>
  <si>
    <t>Cada una de las obligaciones contables se han cumplido</t>
  </si>
  <si>
    <t>Gestión financiera</t>
  </si>
  <si>
    <t>Estado de situación financiera</t>
  </si>
  <si>
    <t>Estado de resultadosieros</t>
  </si>
  <si>
    <t>Estado de cambios en el patrimonio</t>
  </si>
  <si>
    <t>Estado de flujos de efectivo</t>
  </si>
  <si>
    <t>Notas a los estados financieros</t>
  </si>
  <si>
    <t>Declaración retención en la fuente a titulo de impuesto de renta
e iva</t>
  </si>
  <si>
    <t>Declaración de retención industria y comercio</t>
  </si>
  <si>
    <t>Declaración de retención contribución especial</t>
  </si>
  <si>
    <t>Declaración de retención estampilla procultura</t>
  </si>
  <si>
    <t>Declaración de ingresos y patrimonio</t>
  </si>
  <si>
    <t>Anual (mayo)</t>
  </si>
  <si>
    <t>Declaración retención tasa prodeporte y recreación</t>
  </si>
  <si>
    <t>Información exógena DIAN</t>
  </si>
  <si>
    <t>Información exógena Municipio de Medellín</t>
  </si>
  <si>
    <t>Gestión financiera - Tesorería</t>
  </si>
  <si>
    <t>SUBPROCESO RECAUDO, INVERSIONES Y PAGOS</t>
  </si>
  <si>
    <t>Optimizar el uso de los canales de recaudo de la Valorización</t>
  </si>
  <si>
    <t>Informe de análisis del portafolio por entidad</t>
  </si>
  <si>
    <t>Informe del primer trimestre</t>
  </si>
  <si>
    <t>https://fondom.sharepoint.com/:x:/s/fonval_intranet/EUNYE5bLbpxMu-ebv7KA4gwBjPen3gBxQSYPS13nnehwOQ?e=XWzaqJ</t>
  </si>
  <si>
    <t>Se tiene seguimiento a junio 2022</t>
  </si>
  <si>
    <t>Transacciones y costo por entidad .xlsx</t>
  </si>
  <si>
    <t>Mantener la rentabilidad del portafolio de inversión igual a la inflación mensual del 2022</t>
  </si>
  <si>
    <t>Acta del comité de inversiones
Informe de rentabilidad del portafolio</t>
  </si>
  <si>
    <t>En el primer trimestre se elaboró 1 comité de inversiones.</t>
  </si>
  <si>
    <t>Actas inversiones</t>
  </si>
  <si>
    <t>Se realizaron los comité de inversiones cada mes</t>
  </si>
  <si>
    <t>Mantener la calificación en el corto y largo plazo para el 2022</t>
  </si>
  <si>
    <t>Calificación</t>
  </si>
  <si>
    <t>Programada para el segundo semestre</t>
  </si>
  <si>
    <t>Lograr disminuir las reciprocidades pactadas en un 10%</t>
  </si>
  <si>
    <t>Informe con los resultados de las reciprocidades, transacciones y canales</t>
  </si>
  <si>
    <t>el 10% corresponde a 1374millones y se logro disminuir 6000millones</t>
  </si>
  <si>
    <t>https://fondom.sharepoint.com/:b:/s/fonval_intranet/EV5ff1-jmOFJle7CjtA9g1kBnFWSNl2o86FgakLN4hm6dQ?e=hla5Za</t>
  </si>
  <si>
    <t>Cierre de convenio con el banco caja social disminución de reciprocidad de $70 millones.</t>
  </si>
  <si>
    <t>COMPROBANTE.PDF</t>
  </si>
  <si>
    <t>ACUMULADA</t>
  </si>
  <si>
    <t>Avance año 2021</t>
  </si>
  <si>
    <t>Mata
2020-2021</t>
  </si>
  <si>
    <t>Gestión administrativa</t>
  </si>
  <si>
    <t>GESTIÓN HUMANA Y DEL CONOCIMIENTO</t>
  </si>
  <si>
    <t>El proceso de planeación institucional esta actualizado y mejorando el MOP, herramienta donde se documenta el saber hacer de cada proceso.</t>
  </si>
  <si>
    <t>https://fondom.sharepoint.com/:f:/s/fonval_intranet/EsNb67DIH_lHrITZHpA7dbcB8DFvmKcZu65IgmjGf3NGOQ?e=Rw8evQ</t>
  </si>
  <si>
    <t xml:space="preserve">Se termina proceso de induccion y reinduccion. Se monta presentación para el personal nuevo </t>
  </si>
  <si>
    <t>Intranet Fonvalmed - Capacitaciones - Todos los documentos (sharepoint.com)</t>
  </si>
  <si>
    <t>Las lecciones aprendidas se trabajará desde los planes de mejoramiento y las acciones de mejora definidos en el proceso de planeación.</t>
  </si>
  <si>
    <t>Implementación del programa de gestión del talento humano</t>
  </si>
  <si>
    <t>Implementar el programa de seguridad y salud en el trabajo (plan anual de SST, plan capacitaciones)</t>
  </si>
  <si>
    <t>Se esta trabajando con la ARL SURA para definir el plan de trabajo de la vigencia 2022.</t>
  </si>
  <si>
    <t>Plan de Trabajo Anual y formacion 2022.xlsx</t>
  </si>
  <si>
    <t>Se ha generado avances con la ARL para el montaje del plan del 2022, se definio algunos protocolos y caracterizaciones del proceso</t>
  </si>
  <si>
    <t>Intranet Fonvalmed - SG-SST - Todos los documentos (sharepoint.com)</t>
  </si>
  <si>
    <t>Se tiene programado realizar focus group.</t>
  </si>
  <si>
    <t>Plan de Focus group con el personal para el conocimiento de la institución. Desde el proceso de comunucaciones se genera la información. Planeación de mesas de trabajo de KPI, Riesgos, PA</t>
  </si>
  <si>
    <t>2022.03.24 PLAN DE ACCIÓN 2022 POR PROCESOS.xlsx (sharepoint.com)                                                                                                                                     https://fondom.sharepoint.com/sites/fonval_intranet/_layouts/15/Doc.aspx?sourcedoc=%7BED9E8225-8C44-41AC-88EB-C85E1E018406%7D&amp;file=CRONOGRAMA%20FOCUS%20GROUP%202022.xlsx&amp;action=default&amp;mobileredirect=true&amp;CT=1657234798601&amp;OR=ItemsView</t>
  </si>
  <si>
    <t>Diseñar un programa de Programa de capacitación, Inducción y Reinducción</t>
  </si>
  <si>
    <t>Cronograma de capacitaciones, evidencias capacitaciones realizadas, herramientas de verificación)</t>
  </si>
  <si>
    <t>Se realizó una inducción general y inducciones de cada proceso dirigidos a todos contratitas y servidores de la entidad. Evidencia: registro de asistencia y presentaciones.</t>
  </si>
  <si>
    <t>Intranet Fonvalmed (sharepoint.com)</t>
  </si>
  <si>
    <t>Se termina la totalidad de las capacitaciones y se genera documento de inducción- reinducción para el personal nuevo.</t>
  </si>
  <si>
    <t>Implementar en la entidad una politica de gestión humana</t>
  </si>
  <si>
    <t>Manula de integridad</t>
  </si>
  <si>
    <t>Se realiza código de integridad</t>
  </si>
  <si>
    <t>Código de Integridad FONVALMED (2).docx</t>
  </si>
  <si>
    <t>Aumentar el sentido de pertencia hacia la entidad por parte de los colaboradores</t>
  </si>
  <si>
    <t>Listado de Aliados de grupo de interés</t>
  </si>
  <si>
    <t>Grupo tranversal: Evaluacion de resultados encuesta y se define evaluacion interna de grupo de interés</t>
  </si>
  <si>
    <t>https://teams.microsoft.com/l/meetup-join/19%3ameeting_NTE4NjYwNzctODY4NS00YTQ3LTgxNTQtM2YyYmJmNmE1NzIy%40thread.v2/0?context=%7b%22Tid%22%3a%2226501a3b-aeed-4569-a114-a9f0982ac578%22%2c%22Oid%22%3a%22096631c1-2eb1-4a8e-a000-8304162773fc%22%7d</t>
  </si>
  <si>
    <t>Plan Anual de Vacantes</t>
  </si>
  <si>
    <t xml:space="preserve">instrumento de medicion que perimite conocer cantidad de cargos de carrera administrativa se encuentran disponibles en la entidad publica y cuales se encuentran en procesos de seleccion meritocratica </t>
  </si>
  <si>
    <t>Se programado para el segundo trimestre</t>
  </si>
  <si>
    <t>N/A. Esta actividad depende si la entidad se va a restructurar.</t>
  </si>
  <si>
    <t>Plan de Previsión de Recursos Humanos</t>
  </si>
  <si>
    <t>identificar el numero de personas que conforma tanto la planta global como la planta estructural de la entidad, proyectar los costos del personal asegurando la disponibilidad presupuestal.</t>
  </si>
  <si>
    <t>Desde TH se realiza seguimiento mensual de la base de contratistas con valores de costos y ahorros.</t>
  </si>
  <si>
    <t>CONTROL PERSONAL FONVALMED. JUNIO 2022.xlsx (sharepoint.com)</t>
  </si>
  <si>
    <t>Plan Estratégico de Talento Humano</t>
  </si>
  <si>
    <t xml:space="preserve">Resolucion que establece las estrategias, objetivos y directrices de la gestion estrategica del talento humano en la entidad </t>
  </si>
  <si>
    <t>Se hace avance de la caraterizacion de la estrategia para mirar los alcances del área</t>
  </si>
  <si>
    <t>Plan Institucional de Capacitación</t>
  </si>
  <si>
    <t>Cronograma de capacitaciones</t>
  </si>
  <si>
    <t>Se genera correo y archivo para el control de las capacitaciones en: MIPG, Cod Integridad, DNP.</t>
  </si>
  <si>
    <t>Cursos virtuales función pública y otras entidades: Rene Alberto Layos Madrid - Outlook</t>
  </si>
  <si>
    <t>Plan de Incentivos Institucionales</t>
  </si>
  <si>
    <t>Diseñar un plan de bienestar para todos los vinculados al FONVALMED</t>
  </si>
  <si>
    <t>Se programado para el segundo Semestre</t>
  </si>
  <si>
    <t>Gestión administrativa- Gestión Documental</t>
  </si>
  <si>
    <t>Ejecución del Plan Institucional de Archivos de la Entidad ­PINAR</t>
  </si>
  <si>
    <t xml:space="preserve">Actualizar política integral de Gestión Documental </t>
  </si>
  <si>
    <t>Documento proyectado</t>
  </si>
  <si>
    <t>Programado para el cuarto trimestre</t>
  </si>
  <si>
    <t>Acta de aprobación Comité Institucional de Gestión y Desempeño</t>
  </si>
  <si>
    <t>Resolución de adopción</t>
  </si>
  <si>
    <t>Diseñar y/o actualizar los Instrumentos Archivísticos institucionales acuerdo a la normatividad archivística vigente.</t>
  </si>
  <si>
    <t>Documento Programa de Gestión Documental- PGD</t>
  </si>
  <si>
    <t>Acta de aprobación  PGD Comité Institucional de Gestión y Desempeño</t>
  </si>
  <si>
    <t>Proyecto  Tablas de Retención Documental -TRD</t>
  </si>
  <si>
    <t>Remisión Consejo Departamental de Archivos</t>
  </si>
  <si>
    <t>Proyecto  Tablas de Retención Documental -TVD</t>
  </si>
  <si>
    <t>Documento Registro de Activos de Información</t>
  </si>
  <si>
    <t>Documento Indice de Información Clasificada y Reservada</t>
  </si>
  <si>
    <t>Documento Tablas de Control de Acceso</t>
  </si>
  <si>
    <t xml:space="preserve">Documento Bancos Terminológicos </t>
  </si>
  <si>
    <t>Soporte de registro AGN</t>
  </si>
  <si>
    <t>Diseñar e implementar Sistema Integrado de Conservación SIC</t>
  </si>
  <si>
    <t>Documento Plan de Preservación digital a largo plazo de los documentos electrónicos de archivo</t>
  </si>
  <si>
    <t>Programado para la vigencia 2023</t>
  </si>
  <si>
    <t>Informe de seguimiento implementación SIC</t>
  </si>
  <si>
    <t>Diagnosticar Sistema de Gestión de Documentos Electrónicos</t>
  </si>
  <si>
    <t>Documento Diagnóstico Gestión de Documentos Electrónicos de la entidad</t>
  </si>
  <si>
    <t>Diseñar e implementar programa de documentos especiales</t>
  </si>
  <si>
    <t>Documento programa de documentos especiales y colecciones fácticas</t>
  </si>
  <si>
    <t>Documento programa de documentos vitales y esenciales para la entidad.</t>
  </si>
  <si>
    <t>Aplicar procesos técnicos de archivo a la información contenida en los medios magnéticos y extraíbles que reposan en el archivo total de la entidad</t>
  </si>
  <si>
    <t>Informe de seguimiento procesos técnicos de archivo</t>
  </si>
  <si>
    <t>GESTION ADMINISTRATIVA</t>
  </si>
  <si>
    <t>Definir e implementar el procedimiento de la administración de bienes de consumo y devolutivo</t>
  </si>
  <si>
    <r>
      <rPr>
        <sz val="8"/>
        <rFont val="Arial"/>
        <family val="2"/>
      </rPr>
      <t>*Documento con el procedimiento
*Configuración del módulo de activos fijos e invertario</t>
    </r>
  </si>
  <si>
    <t>El contrato del operador de SAFIX, se finalizaron las horas destinadas para la configuración de este módulo finalizaron, se definirá con TI disponibilidad de horas y presupuesto para retomar.
Se migró el inventario actualizado de bienes de consumo.</t>
  </si>
  <si>
    <t>se configuro de manera exitosa el modulo de inventarios en el mes de junio de 2022, el aplicativo se encuentrahabilitado, se proyecta capacitacion para el uso de la herramienta en el mes de julio y agosto de 2022</t>
  </si>
  <si>
    <t>Realizar inventario físico de la entidad</t>
  </si>
  <si>
    <t>Documento relación de Invetarios físicos</t>
  </si>
  <si>
    <t>Se realizó un inventario aleatoria y el resultado fue conforme. El inventario final con acta esta programado para el mes julio con corte del 31 de junio.</t>
  </si>
  <si>
    <t>el inventario fisico se encuentra en curso, con corte al 30 de junio de 2022 se lleva un 80% de avance. para el mes de julio de 2022 se espera terminarlo y generar acta</t>
  </si>
  <si>
    <t>Realizar la contratación de lo estupulado en el plan anual de adquisiciones según las necesidades administrativas</t>
  </si>
  <si>
    <t>Documentación necesaria para contratación (Estudios previos, ficha técnica, análisis del sector, estudio de costos, carta solicitud al comité, solicitud de CDP)</t>
  </si>
  <si>
    <t>Se han estructurado la documentación precontractual de 7 de 13 necesidades, las cuales han sido entregasdas a conttratación, de los cuales 3 estan ejecución, los demás comtinuan en proceso de contratación.</t>
  </si>
  <si>
    <t>se gestiona la contratacion que atiende las necesidades proyectadas en el PAA 2022 de acuerdo a la demanda de bienes y servicios requeridos por la entidad</t>
  </si>
  <si>
    <t>pormedio de cobro</t>
  </si>
  <si>
    <t>META 
2020-2023</t>
  </si>
  <si>
    <t>Gestión jurídica</t>
  </si>
  <si>
    <t>GESTION DE COBRO COACTIVO</t>
  </si>
  <si>
    <t>Senear los contribuyentes que ingresan  al proceso de cobro coactivo para que sea efectivo y evitar vicios de nulidades dentro del tramite</t>
  </si>
  <si>
    <t>ESTUDIO DE LEGALIDAD POR CONTRIBUYENTE</t>
  </si>
  <si>
    <t>TRIMESTRE ENERO A MARZO 2022</t>
  </si>
  <si>
    <t>ESTUDIO DE LEGALIDAD POR MATRICULA</t>
  </si>
  <si>
    <t>Realizar el efectivo recaudo de cartera y suspension de terminos de prescripción</t>
  </si>
  <si>
    <t>MANDAMIENTO DE PAGO</t>
  </si>
  <si>
    <t>ordenar el embargo de productos finacieros</t>
  </si>
  <si>
    <t>EMBARGO CUENTAS BANCARIAS</t>
  </si>
  <si>
    <t>hacer efectivo el embargo de los productos finaciero</t>
  </si>
  <si>
    <t>COMUNICACION  EMBARGO ENTIDADES BANCARIAS</t>
  </si>
  <si>
    <t>RELACIÓN COMUNICACION  EMBARGO ENTIDADES BANCARIAS</t>
  </si>
  <si>
    <t>ordenar el e lvantamiento de la medidad cautelar de embargo de cuentas</t>
  </si>
  <si>
    <t xml:space="preserve"> COMUNICACION DESEMBAGO CUENTAS BANCARIAS</t>
  </si>
  <si>
    <t>RELACIÓN COMUNICACION DESEMBAGO CUENTAS BANCARIAS</t>
  </si>
  <si>
    <t>Impulsar el proceso de cobro coactivo</t>
  </si>
  <si>
    <t>ORDENAR SEGUIR ADELANTE CON LA EJECUCION</t>
  </si>
  <si>
    <t>Asegurar el recaudo cuando no es efectivo el embargo de cuentas bancarias</t>
  </si>
  <si>
    <t>EMBARGO DE BIENES INMUEBLES</t>
  </si>
  <si>
    <t>Hacer efectivo el embargo del bien inmueble</t>
  </si>
  <si>
    <t>COMUNICACION EMBARGO BIEN INMUEBLE</t>
  </si>
  <si>
    <t>RELACIÓN COMUNICACION EMBARGO BIEN INMUEBLE</t>
  </si>
  <si>
    <t>ordenar el e lvantamiento de la medidad cautelar sobre el bien inmueble</t>
  </si>
  <si>
    <t>DESEMBARGO DE BIENES INMUEBLES</t>
  </si>
  <si>
    <t>RELACIÓN DESEMBARGO DE BIENES INMUEBLES</t>
  </si>
  <si>
    <t>Sanear la Legalidad del  Mandamiento de pago</t>
  </si>
  <si>
    <t>ACLARACION MANDAMIENTO DE PAGO DE FALLECIDOS</t>
  </si>
  <si>
    <t xml:space="preserve">seguir adelante con el proceso de cobro </t>
  </si>
  <si>
    <t>VINCULACION A HEREDEROS</t>
  </si>
  <si>
    <t>liquidar la obligacion del contribuyente respecto al valor del Titulo de deposito judicial</t>
  </si>
  <si>
    <t>SOLICITUD LIQUIDACION DE CREDITO</t>
  </si>
  <si>
    <t xml:space="preserve">Realizar de  oficio el pago total o parcial de la obligacion </t>
  </si>
  <si>
    <t>LIQUIDACION DEL CREDITO</t>
  </si>
  <si>
    <t>Responder dentro del termino legal los requerimientos de los ocntribuyentes</t>
  </si>
  <si>
    <t>Conceder el derecho de defensa al contribuyente</t>
  </si>
  <si>
    <t>EXCEPCIONES</t>
  </si>
  <si>
    <t>RECURSO A LAS EXCEPCION</t>
  </si>
  <si>
    <t>PRESCRIPCION</t>
  </si>
  <si>
    <t>Verificar si se hizo efectivo o no el embargo de cuentas bancarias</t>
  </si>
  <si>
    <t>INSTRUMENTALIZACION RESPUESTA BANCOS</t>
  </si>
  <si>
    <t>Verificar si se hizo efectivo o no el embargo de bienes inmuebles</t>
  </si>
  <si>
    <t>INSTRUMENTALIZACION RESPUESTA OFICINA DE REGISTRO DE INSTRUMENTOS PUBLICOS</t>
  </si>
  <si>
    <t>Dar cumplimiento a orden judicial</t>
  </si>
  <si>
    <t>PQRS JUZGADOS</t>
  </si>
  <si>
    <t>Sanear el proceso de cobro coactivo</t>
  </si>
  <si>
    <t xml:space="preserve">REVOCATORIAS </t>
  </si>
  <si>
    <t>Ejercer el derecho de contradiicon dentro del proceso especial de Insolvencia y procesos concursales consagrado en la Ley 1116 de 2006 y demas normas concordante</t>
  </si>
  <si>
    <t>AUDIENCIAS DE INSOLVENCIA</t>
  </si>
  <si>
    <t xml:space="preserve">Dar por terminado el proceso de cobro coactivo cuando se recupere el pago a plazo de acuerdo al inciso segundo del articulo 60 del acuerdo 058 de 2008, o cuando se arealiza el pago total de la obligacion </t>
  </si>
  <si>
    <t>TERMIANCION Y ARCHIVO</t>
  </si>
  <si>
    <t xml:space="preserve">Garantizar que todas las actuaciones dentro del proceso se encuentre conforme a la Ley </t>
  </si>
  <si>
    <t>REVISION Y APROBACION DE TODAS LAS ACTUACIONES DE LAS DIFERENTES ETAPAS DEL PROCESO</t>
  </si>
  <si>
    <t xml:space="preserve">Asegurar el pago efectivo de la contribucion por valorizacion con el inmueble gravado con la medidad cautelar </t>
  </si>
  <si>
    <t>SECUESTRE PROCESOS 2017</t>
  </si>
  <si>
    <t>SECUESTRE PROCESOS 2018</t>
  </si>
  <si>
    <t>NOTIFICADORA</t>
  </si>
  <si>
    <t>Garantizar el debido proceso</t>
  </si>
  <si>
    <t>CARTA CITACIÓN</t>
  </si>
  <si>
    <t>NOTIFICACIÓN POR AVISO</t>
  </si>
  <si>
    <t xml:space="preserve">Garantizar el debido proceso </t>
  </si>
  <si>
    <t>NOTIFICACIÓN POR WEB</t>
  </si>
  <si>
    <t>DERECHOS PETICIÓN CORREO</t>
  </si>
  <si>
    <t>DERECHOS PETICIÓN CARVAJAL</t>
  </si>
  <si>
    <t>DERECHOS PETICIÓN TRAMITADOR</t>
  </si>
  <si>
    <t>Gestion Defensa Juridica y Prevencion Daño Antijuridico</t>
  </si>
  <si>
    <t>Prevenir el daño antijurídico y salvaguardar el patrimonio de la entidad, mediante el acompañamiento en las actuaciones y procedimientos y la defensa jurídica, de conformidad con la normativa vigente.</t>
  </si>
  <si>
    <t>Representar judicialmente al Fonvalmed en  5 acciones contractuales vigentes a 2022 y las que se llegaren a instaurar</t>
  </si>
  <si>
    <t>Seguimiento permanente a traves de la plataforma litigiovirtual y la pag web de la rama judicial, y los correos electrónicos enviados por los despachos judiciales</t>
  </si>
  <si>
    <t>ACCION POPULAR</t>
  </si>
  <si>
    <t>Representar judicialmente al Fonvalmed en 1 accion de grupo  vigente a 2022 y las que se llegaren a instaurar</t>
  </si>
  <si>
    <t>2018-00045 BLANCA NORELA OCHOA JARAMILLO Y OTRO NAKAR</t>
  </si>
  <si>
    <t>Representar judicialmente al Fonvalmed en 1 accion popular  vigente a 2022 y las que se llegaren a instaurar</t>
  </si>
  <si>
    <t>Parcelación Vallados de Gratamira</t>
  </si>
  <si>
    <t>Representar judicialmente al Fonvalmed en 3 accion de nulidad simple  vigente a 2022 y las que se llegaren a instaurar</t>
  </si>
  <si>
    <t>ACCION DE NULIDAD</t>
  </si>
  <si>
    <t>Representar judicialmente al Fonvalmed en 97  acciones de nulidad y resteblecimiento del derecho  vigente a 2022 y las que se llegaren a instaurar</t>
  </si>
  <si>
    <t>ACCION DE NULIDAD Y RESTABLECIMIENTO</t>
  </si>
  <si>
    <t>Representar judicialmente al Fonvalmed en 7  acciones de reparacion directa  vigente a 2022 y las que se llegaren a instaurar</t>
  </si>
  <si>
    <t>ACCION DE REPARACION DIRECTA</t>
  </si>
  <si>
    <t>Representar judicialmente al Fonvalmed en 1  accion de prescripcion adquisitiva  vigente a 2021 y las que se llegaren a instaurar</t>
  </si>
  <si>
    <t>2017-00900-00 LUZ MARLENY GIRALDO</t>
  </si>
  <si>
    <t>PRESCRIPCION (1)</t>
  </si>
  <si>
    <t>Representar judicialmente al Fonvalmed en las accion de tutela que se llegaren a instaurar</t>
  </si>
  <si>
    <t>Para veste trimestre se respondiero 2 acciones de tutela</t>
  </si>
  <si>
    <t xml:space="preserve">Infomar a los organos de control interno y externo el pasivo contingente </t>
  </si>
  <si>
    <t>Informe del analisis de cada uno de los procesos su ponderacion probable, remoto o posible</t>
  </si>
  <si>
    <t>Se rendió en el mes de enero en GT el informe de litigios y demandas</t>
  </si>
  <si>
    <t>LITIGIOS_Y_DEMANDAS_MARZO_2022.xlsx</t>
  </si>
  <si>
    <t>Se actualiza el informe de litigios y demandas</t>
  </si>
  <si>
    <t>LITIGIOS_Y_DEMANDAS_JUNIO_2022.xlsx</t>
  </si>
  <si>
    <t>Infomar al area financiera la relacion de contribucion demandada para efectos de realizar gestion de cobro o no</t>
  </si>
  <si>
    <t>Informe de las demandas por contribucion de valorizacion</t>
  </si>
  <si>
    <t>se alimenta diariamente con la información de seguimiento de las diferentes plataformas de consejo de estado y correo de notificacciones judiciales.</t>
  </si>
  <si>
    <t>RELACION CONTRIBUCION DEMANDADA MARZO 2022.xlsx</t>
  </si>
  <si>
    <t>RELACION CONTRIBUCION DEMANDADA JUNIO 2022.xlsx</t>
  </si>
  <si>
    <t>Conceptos Juridicos</t>
  </si>
  <si>
    <t>se realizaron 2 concepto a la dirección</t>
  </si>
  <si>
    <t>CONCEPTO JURIDICO VALORIZACION EL POBLADO</t>
  </si>
  <si>
    <t>se realizaron 5 concepto a la dirección</t>
  </si>
  <si>
    <t>Atencion de las solicitudes prejudiciales y de los diferentes mecanismos de conciliacion.</t>
  </si>
  <si>
    <t>Certificado Comité de Conciliacion</t>
  </si>
  <si>
    <t>se han realizado 2 certificados</t>
  </si>
  <si>
    <t>se ha realizado 1 certificado</t>
  </si>
  <si>
    <t>Ajustar y revisar el actual reglamento del comité de conciliacion</t>
  </si>
  <si>
    <t>Resolucion que adopta o modifica el Reglamento del Comité de Conciliacion</t>
  </si>
  <si>
    <t>No se requiere ya se habia ajusgado mediante resolucion 2021-047</t>
  </si>
  <si>
    <t>RESOLUCION RG 2021-47 AJUSTA COMITE DE CONCILIACION.pdf</t>
  </si>
  <si>
    <t>Se revisa la resolucion y ya se habia efectuado el ajuste necesario de incluir al subdirector administrativo</t>
  </si>
  <si>
    <t>Informar a la Agencia Nacional de Denfensa Juridica del Estado los procesos de conciliacion</t>
  </si>
  <si>
    <t>Informe de conciliaciones semestral</t>
  </si>
  <si>
    <t>No se ha requerido</t>
  </si>
  <si>
    <t>Realizar politica de prevencion del daño antijuridico</t>
  </si>
  <si>
    <t>Politica de Prevencion del daño antijuridico</t>
  </si>
  <si>
    <t>Para el segundo trimestre</t>
  </si>
  <si>
    <t>en proceso de realizar</t>
  </si>
  <si>
    <t>Tramites legales</t>
  </si>
  <si>
    <t>Analizar, fundamentar y producir los conceptos y respuestas de todo tipo de peticiones que presenten los contribuyentes dentro del término legal y cumpliendo con los demás requisitos legales a que haya lugar, dándole la debida trazabilidad por el sistema BPMS.</t>
  </si>
  <si>
    <t>Derechos de petición</t>
  </si>
  <si>
    <t># peticiones reales que salieron en el mes por terminos /# peticiones progradas que deben salir en el mes por terminos</t>
  </si>
  <si>
    <t>Se respondieron todas las peticiones dentro de los términos</t>
  </si>
  <si>
    <t>Evidencias cuenta de cobro ENERO 2022</t>
  </si>
  <si>
    <t>Evidencias cuenta de cobro FEBRERO 2022</t>
  </si>
  <si>
    <t>evidencias cuenta de cobro MARZO 2022</t>
  </si>
  <si>
    <t>Evidencias cuenta de cobro ABRIL 2022</t>
  </si>
  <si>
    <t>Evidencias cuenta de cobro Mayo 2022</t>
  </si>
  <si>
    <t>Evidencias cuenta de cobro JUNIO 2022</t>
  </si>
  <si>
    <t>Ampliadoras</t>
  </si>
  <si>
    <t xml:space="preserve">No, se requirio enviar ampliadoras todo se respondio en el termino legal. </t>
  </si>
  <si>
    <t>Evidencias cuenta de cobro FEBRERO 2023</t>
  </si>
  <si>
    <t xml:space="preserve">Traslados de la contribución </t>
  </si>
  <si>
    <t>No lo han requerido</t>
  </si>
  <si>
    <t>Evidencias cuenta de cobro ENERO 2023</t>
  </si>
  <si>
    <t>Evidencias cuenta de cobro FEBRERO 2024</t>
  </si>
  <si>
    <t xml:space="preserve">Resolución modificadora técnica </t>
  </si>
  <si>
    <t>No salieron modificadoraspara proyectar</t>
  </si>
  <si>
    <t>Evidencias cuenta de cobro ENERO 2024</t>
  </si>
  <si>
    <t>Evidencias cuenta de cobro FEBRERO 2025</t>
  </si>
  <si>
    <t>Traslados de prueba</t>
  </si>
  <si>
    <t xml:space="preserve">No salieron modificadoraspara proyectar, por ende no se realizaron traslados de prueba </t>
  </si>
  <si>
    <t>Evidencias cuenta de cobro ENERO 2025</t>
  </si>
  <si>
    <t>Evidencias cuenta de cobro FEBRERO 2026</t>
  </si>
  <si>
    <t>Autos de requerimientos</t>
  </si>
  <si>
    <t>Se solicitaron 100% en los terminos de ley .</t>
  </si>
  <si>
    <t>Evidencias cuenta de cobro ENERO 2026</t>
  </si>
  <si>
    <t>Evidencias cuenta de cobro FEBRERO 2027</t>
  </si>
  <si>
    <t>Resoluciones de periodos de gracia y Prorrogas al periodo de gracia</t>
  </si>
  <si>
    <t>Evidencias cuenta de cobro ENERO 2027</t>
  </si>
  <si>
    <t>Evidencias cuenta de cobro FEBRERO 2028</t>
  </si>
  <si>
    <t>Resolución de revocatoria.</t>
  </si>
  <si>
    <t>Evidencias cuenta de cobro ENERO 2028</t>
  </si>
  <si>
    <t>Evidencias cuenta de cobro FEBRERO 2029</t>
  </si>
  <si>
    <t>Resolución de desistimiento y archivo.</t>
  </si>
  <si>
    <t>Evidencias cuenta de cobro ENERO 2029</t>
  </si>
  <si>
    <t>Evidencias cuenta de cobro FEBRERO 2030</t>
  </si>
  <si>
    <t>Resolución devolución de saldo</t>
  </si>
  <si>
    <t>Se respondio en 100%</t>
  </si>
  <si>
    <t>Evidencias cuenta de cobro ENERO 2030</t>
  </si>
  <si>
    <t>Evidencias cuenta de cobro FEBRERO 2031</t>
  </si>
  <si>
    <t>Levantamiento del gravamen (identificado por cada matricula)</t>
  </si>
  <si>
    <t>Evidencias cuenta de cobro ENERO 2031</t>
  </si>
  <si>
    <t>Evidencias cuenta de cobro FEBRERO 2032</t>
  </si>
  <si>
    <t>Autorización de inscripción de escritura pública</t>
  </si>
  <si>
    <t>Evidencias cuenta de cobro ENERO 2032</t>
  </si>
  <si>
    <t>Evidencias cuenta de cobro FEBRERO 2033</t>
  </si>
  <si>
    <t>Resolución cambio de identificación y/o Propietario</t>
  </si>
  <si>
    <t>Evidencias cuenta de cobro ENERO 2033</t>
  </si>
  <si>
    <t>Evidencias cuenta de cobro FEBRERO 2034</t>
  </si>
  <si>
    <t>Recursos de reposición</t>
  </si>
  <si>
    <t>Evidencias cuenta de cobro ENERO 2034</t>
  </si>
  <si>
    <t>Evidencias cuenta de cobro FEBRERO 2035</t>
  </si>
  <si>
    <t xml:space="preserve">Resoluciones aclaratorias. </t>
  </si>
  <si>
    <t>Evidencias cuenta de cobro ENERO 2035</t>
  </si>
  <si>
    <t>Evidencias cuenta de cobro FEBRERO 2036</t>
  </si>
  <si>
    <t>Ajustes en cartera</t>
  </si>
  <si>
    <t>Se solicito el 100%</t>
  </si>
  <si>
    <t>Evidencias cuenta de cobro ENERO 2036</t>
  </si>
  <si>
    <t>Evidencias cuenta de cobro FEBRERO 2037</t>
  </si>
  <si>
    <t xml:space="preserve">Cargue de guias </t>
  </si>
  <si>
    <t>Se cumplio con el 100%</t>
  </si>
  <si>
    <t>Evidencias cuenta de cobro ENERO 2037</t>
  </si>
  <si>
    <t>Evidencias cuenta de cobro FEBRERO 2038</t>
  </si>
  <si>
    <t>Notificafión por aviso</t>
  </si>
  <si>
    <t>Evidencias cuenta de cobro ENERO 2038</t>
  </si>
  <si>
    <t>Evidencias cuenta de cobro FEBRERO 2039</t>
  </si>
  <si>
    <t>Notificación por web</t>
  </si>
  <si>
    <t>Evidencias cuenta de cobro ENERO 2039</t>
  </si>
  <si>
    <t>Evidencias cuenta de cobro FEBRERO 2040</t>
  </si>
  <si>
    <t>Consulta en el VUR</t>
  </si>
  <si>
    <t>Evidencias cuenta de cobro ENERO 2040</t>
  </si>
  <si>
    <t>Evidencias cuenta de cobro FEBRERO 2041</t>
  </si>
  <si>
    <t>Consulta Registraduria y Rues</t>
  </si>
  <si>
    <t>Evidencias cuenta de cobro ENERO 2041</t>
  </si>
  <si>
    <t>Evidencias cuenta de cobro FEBRERO 2042</t>
  </si>
  <si>
    <t>Asesoría a los encargados de responder el contáctenos. (Taquilla)</t>
  </si>
  <si>
    <t>Evidencias cuenta de cobro ENERO 2042</t>
  </si>
  <si>
    <t>Evidencias cuenta de cobro FEBRERO 2043</t>
  </si>
  <si>
    <t xml:space="preserve">Resolución que vincula herederos </t>
  </si>
  <si>
    <t>Evidencias cuenta de cobro ENERO 2043</t>
  </si>
  <si>
    <t>Evidencias cuenta de cobro FEBRERO 2044</t>
  </si>
  <si>
    <t>Matrículas consultadas en el Vur</t>
  </si>
  <si>
    <t>Evidencias cuenta de cobro ENERO 2044</t>
  </si>
  <si>
    <t>Evidencias cuenta de cobro FEBRERO 2045</t>
  </si>
  <si>
    <t>Notificación PQRS</t>
  </si>
  <si>
    <t>Evidencias cuenta de cobro ENERO 2045</t>
  </si>
  <si>
    <t>Evidencias cuenta de cobro FEBRERO 2046</t>
  </si>
  <si>
    <t xml:space="preserve">Carge de cartas de citación y notificación </t>
  </si>
  <si>
    <t>Evidencias cuenta de cobro ENERO 2046</t>
  </si>
  <si>
    <t>Evidencias cuenta de cobro FEBRERO 2047</t>
  </si>
  <si>
    <t xml:space="preserve">Citación </t>
  </si>
  <si>
    <t>Evidencias cuenta de cobro ENERO 2047</t>
  </si>
  <si>
    <t>Evidencias cuenta de cobro FEBRERO 2048</t>
  </si>
  <si>
    <t>Gestión predial</t>
  </si>
  <si>
    <t>Adquirir 51 predios requeridos para la ejecución de las obras</t>
  </si>
  <si>
    <t>Escritura Publica en favor de Fonvalmed</t>
  </si>
  <si>
    <t> </t>
  </si>
  <si>
    <t>Seguimiento acumulado, de acuerdo a los lineamiento entregados por direccion, los predios objeto de adqusicion se encuentran habilitados solo para 9 predios desde la etapa de valoraicon</t>
  </si>
  <si>
    <t>https://fondom.sharepoint.com/:f:/s/fonval_intranet/Eo4IkzI-2wdMshT7c_YSMAYBmIuXlL7CdjGqweb1_IKxIA?e=OI7Yzt</t>
  </si>
  <si>
    <t>Conformar la matriz de información, con los predios adquiridos desde el contrato suscrito en su momento con el ISVIMED y la EDU y posteriormente los adelantados por la entidad, para lo cual se estima que hay un un total de 240 predios</t>
  </si>
  <si>
    <t>Archivo en excel</t>
  </si>
  <si>
    <t>Se avanza de acuerdo a lo proyectado</t>
  </si>
  <si>
    <t>https://fondom.sharepoint.com/:f:/s/fonval_intranet/EjqQZzOnewpKg8C8JJ9mQ5gBTK3oZVPYTXGBU3sGqZDgJQ?e=VFHnA8</t>
  </si>
  <si>
    <t>Adelantar el procedimiento para la trasnferencia de dominio en favor del municipio de medellin, de los predios adquiridos por el Fondo de Valorizacion para la ejecucion de las obras.</t>
  </si>
  <si>
    <t>Escritura Publica en favor del Municipio de Medellin</t>
  </si>
  <si>
    <t>No se adelanto trabajo, esperando linemaientos desde direccion y municipio</t>
  </si>
  <si>
    <t>https://fondom.sharepoint.com/:f:/s/fonval_intranet/Ehx_tdGHfHFJqfX_HHR_cLQB9xp42ZXQ2swiYSZq1f_s2Q?e=8d4XiJ</t>
  </si>
  <si>
    <t>Se dio inicio a la etapa de digitalizacion con el apoyo del area documental</t>
  </si>
  <si>
    <t>Versión:1</t>
  </si>
  <si>
    <t>Fecha:28/01/2022</t>
  </si>
  <si>
    <t>Servicio al ciudadano</t>
  </si>
  <si>
    <t>Poner en uso el botón de participación ciudadana cada que se requiera hacer medir el reconocimiento y posicionamiento de la entidad</t>
  </si>
  <si>
    <t>Se pone en uso el boton participa con la actividad de caracterización de grupos de valor de la entidad</t>
  </si>
  <si>
    <t>https://fonvalmed.gov.co/participa/</t>
  </si>
  <si>
    <t>Continua habilitado el botón participa</t>
  </si>
  <si>
    <t>Realizar actividades de participación ciudadana para: rendición de cuentas, racionalización de trámites, servicio al ciudadano</t>
  </si>
  <si>
    <t>Se hace participación ciudadana en dos eventos programados por la entidad en provenza y en arkadia</t>
  </si>
  <si>
    <t>Se realizó CCO en las obras de parra y balsos; tambien se realizó junta de propietarios convocada desde la dirección</t>
  </si>
  <si>
    <t>Ver actas</t>
  </si>
  <si>
    <t>Adoptar e implementar políticas donde servicio al ciudadano al ciudadano que le generen valor a la entidad y a los grupos de valor</t>
  </si>
  <si>
    <t>Politica de transparencia y acceso a la información, política de rendicion de cuentas y política de participación ciudadana</t>
  </si>
  <si>
    <t>Se viene adelantando la politica de participación ciudadana</t>
  </si>
  <si>
    <t>https://teams.microsoft.com/l/meetup-join/19%3ameeting_NWE2OTk2MGMtNzllMi00YWViLWFhODgtMjlhYWUzZjcwNWUy%40thread.v2/0?context=%7b%22Tid%22%3a%2226501a3b-aeed-4569-a114-a9f0982ac578%22%2c%22Oid%22%3a%2240c57a30-e0da-4c66-9374-ed305fa5488b%22%7d</t>
  </si>
  <si>
    <t>Se estan desarrollando los grupos transversales, se cuenta con actas y plan de trabajo</t>
  </si>
  <si>
    <t>GT - GRUPOS TRANSVERSALES</t>
  </si>
  <si>
    <t>Mejorar el servicio al ciudadano</t>
  </si>
  <si>
    <t>Alternativas de atención preferente e incluyente a personas en condición de discapacidad  en
la entidad (5 Videos en lengua de señas)</t>
  </si>
  <si>
    <t>Para este mes no se materiza la actividad, se cumple con el cronograma propuesto</t>
  </si>
  <si>
    <t xml:space="preserve">desde TI se adecuó de la pagina web para accesibilidad </t>
  </si>
  <si>
    <t>Fondo De Valorización Del Municipio De Medellín - Fonvalmed</t>
  </si>
  <si>
    <t>Tener la caracterización de los grupos de valor y de interes de la entidad</t>
  </si>
  <si>
    <t>Caracterización de los grupos de valor</t>
  </si>
  <si>
    <t>Se cumple con el cronograma, se termina por parte de servivio al ciudadano con 410 encuestas realizadas</t>
  </si>
  <si>
    <t>https://forms.office.com/Pages/ResponsePage.aspx?id=OxpQJu2uaUWhFKnwmCrFeMExZgmxLo5KoACDBBYnc_xUNklTWkpIN0tDUzRZMFRDU0VTVkc1SDVCUC4u</t>
  </si>
  <si>
    <t>Se elaboró encuesta y se cuenta con los resultados, en el grupo transversal se estan analizando para definir estrategias</t>
  </si>
  <si>
    <t>Racionalizar los trámites de la entidad</t>
  </si>
  <si>
    <t>Trámites racionalizados e ingreso en el SUIT</t>
  </si>
  <si>
    <t>Se adelantan actividades de racionalización de trámites en el grupo transversal creado, se hace matriz de priorización d etramites, se comenzara con el trámite de contribución por valorización</t>
  </si>
  <si>
    <t xml:space="preserve">https://fondom.sharepoint.com/:f:/s/fonval_intranet/EjOBhXMwnhlAtVGXfPXYvvkB4slU3ATAUaaq9zXwuBiZtA?e=hcZmC8    </t>
  </si>
  <si>
    <t xml:space="preserve">Desde el grupo transversal de trámites se estan analizando y revisando los trámites y OPAS existente </t>
  </si>
  <si>
    <t>Actualización de los procedimientos de servicio al ciudadano</t>
  </si>
  <si>
    <t>Procedimientos actualizados</t>
  </si>
  <si>
    <t>Se comienza con la actividad de actualizacion de procedimientos, y se adelanta 1 que no estaba que es el de notificaciones</t>
  </si>
  <si>
    <t>ACTUALIZACIÓN DE PROCEDIMIENTOS</t>
  </si>
  <si>
    <t>Se revisarán en el siguiente trimestre</t>
  </si>
  <si>
    <t>Revisar y/o actualizar la política de servicio al ciudadano</t>
  </si>
  <si>
    <t xml:space="preserve">Política actualizada </t>
  </si>
  <si>
    <t>Realizar informes trimestrales de PQRSD de la entidad</t>
  </si>
  <si>
    <t xml:space="preserve">Publicación de los informes en la página web </t>
  </si>
  <si>
    <t>Se entrega informe y se publica en la página web de la entidad</t>
  </si>
  <si>
    <t>https://fonvalmed.gov.co/instrumentos-de-gestion-de-informacion-publica/#informe-de-peticiones-quejas-reclamos-denuncias-y-solicitudes-de-acceso-a-la-informacion</t>
  </si>
  <si>
    <t>Se publico el informe de PQRSD</t>
  </si>
  <si>
    <t>Instrumentos De Gestión De Información Pública - Fonvalmed</t>
  </si>
  <si>
    <t>Realizar seguimiento a la política de servicio al ciudadano</t>
  </si>
  <si>
    <t>Seguimiento a la polÍtica de servicio al ciudadano</t>
  </si>
  <si>
    <t>Se trabaja desde el grupo transversañ</t>
  </si>
  <si>
    <t>Realizar encuesta de satisfacción del servicio</t>
  </si>
  <si>
    <t>Resultados de la calificación del servicio</t>
  </si>
  <si>
    <t>Se realizará en el ultimo trimestre</t>
  </si>
  <si>
    <t>Esquema de publicación</t>
  </si>
  <si>
    <t xml:space="preserve">Esquema d epublicación publicado </t>
  </si>
  <si>
    <t>Se comienza con la actividad de seguimiento al esquema de publicación, se envia correo a los lideres de información faltante y se actualiza información en la página web</t>
  </si>
  <si>
    <t>Esquema de publicación revisión 26 de febrero 2022.xlsx</t>
  </si>
  <si>
    <t>Se trabaja desde el grupo transversal de transparencia</t>
  </si>
  <si>
    <t>DESCRIPCIÓN DEL AVANCE</t>
  </si>
  <si>
    <t xml:space="preserve">3ER TRIMESTRE </t>
  </si>
  <si>
    <t>Gestión contractual</t>
  </si>
  <si>
    <t>Plan Anual de Adquisiciones: crear, actualizar y seguimiento al cumplimiento</t>
  </si>
  <si>
    <t>Plan Anual de Adquisiciones</t>
  </si>
  <si>
    <t>se realizan 79 contratos en 1er tirmestre 10 bienes y servicios y 69 prestacion de servicios (1 rechazado y 68 que iniciaron ejecucion)</t>
  </si>
  <si>
    <t>CONTRATOS 2022 PARA ARCHIVO</t>
  </si>
  <si>
    <t>se realizan 6 contratos 4 de bienes y servicios y 2 de prestacion de servicios</t>
  </si>
  <si>
    <t>Garantizar la actualizacion de la informacion contractual de la entidad en los portales : Gestión transparente, Secop.</t>
  </si>
  <si>
    <t xml:space="preserve">Verificacion de las plataformas </t>
  </si>
  <si>
    <t xml:space="preserve">se realiza la rendicion mensual  de cada unos de los contratos en el aplicativo de Gestion Transparente de la contraloria, incluido el contrato rechazado.  </t>
  </si>
  <si>
    <t>https://medellin.gestiontransparente.com/Rendicion/Inicio.aspx</t>
  </si>
  <si>
    <t xml:space="preserve">se realiza la rendicion mensual  de cada unos de los contratos en el aplicativo de Gestion Transparente de la contraloria.  </t>
  </si>
  <si>
    <t>seguimiento 1er trimestre</t>
  </si>
  <si>
    <t>Control Interno</t>
  </si>
  <si>
    <t>CONTROL</t>
  </si>
  <si>
    <t>Plan de Auditorias 2022</t>
  </si>
  <si>
    <t>Ejecutar el Plan de Auditorias aprobado para el periodo 2022</t>
  </si>
  <si>
    <t xml:space="preserve">Informe de Seguimiento al cumplimiento de las normas de  Austeridad y eficiencia en el Gasto público </t>
  </si>
  <si>
    <t xml:space="preserve">En el primer trimestre realizò el informe de seguimiento correspondiente al 4º trimestre 2021 y se publicò en la pagina web y en la intranet </t>
  </si>
  <si>
    <t>https://fondom.sharepoint.com/:b:/s/Fonvalmed2/ER5OIxBH7JBIqBX7DP3QnO0BLlCzfCN6PcShMTajVzLf9w?e=Eh6mEv</t>
  </si>
  <si>
    <t xml:space="preserve">Se presentò el informe de seguimiento de austeridad en el gasto del primer trimestre enero - marzo 2022 y se publico en la pàgina web </t>
  </si>
  <si>
    <t>https://fonvalmed.gov.co/wp-content/uploads/2022/05/Informe-austeridad-en-el-gasto.pdf</t>
  </si>
  <si>
    <t>Informe de Evaluación semestral pormenorizado del Avance del Estado del Sistema de Control Interno</t>
  </si>
  <si>
    <t>La Evalución del Sistema de Control Interno fue publicado en la página web de la entidad enero - junio 2022</t>
  </si>
  <si>
    <t>https://fonvalmed.gov.co/control/#reportes-de-control-interno</t>
  </si>
  <si>
    <t>Informe de Seguimiento semestral a las PQRS y subirlo a la Página Web.</t>
  </si>
  <si>
    <t>Se publico en la pagina web el informe de seguimiento a las PQRS de enero-junio 2022</t>
  </si>
  <si>
    <t>Informe de Evaluación anual del sistema de control interno y reportar al DAFP a través del FURAG</t>
  </si>
  <si>
    <t>Se realizo la evaluaciòn anual del Sistema de CI de la vigencia 2021 a traves del FURAG</t>
  </si>
  <si>
    <t>El certificiado se encuentra en la intranet y tambien se publicò en la pàgina de GT.
 https://fondom.sharepoint.com/:b:/s/Fonvalmed2/EeN7q5IHwT1HhlaXmTMOHuEBHO8307GMPLQXWlom4Jlrog?e=8edIop</t>
  </si>
  <si>
    <t>Informe de Seguimiento a la implementación del MIPG en la Entidad - semestral</t>
  </si>
  <si>
    <t>Informe de Seguimiento cuatrimestral al Plan Anticorrupción y de Atención al Ciudadano</t>
  </si>
  <si>
    <t>Se realizó el informe de auditoria interna realizada al subproceso de cartera, informe socializado y entregado con la lider del subproceso. Se encuentra en espera a la formulación del PM por parte de los auditados</t>
  </si>
  <si>
    <t>https://fondom.sharepoint.com/:b:/s/Fonvalmed2/EeiyTY1DzhZPjayKgkbAvvEBTMC8SHqHAOURoiymj-2kIg?e=6jKPvE</t>
  </si>
  <si>
    <t>Informe de Seguimiento a la implementación del MECI</t>
  </si>
  <si>
    <t>Está en ejecución; para final  de agosto</t>
  </si>
  <si>
    <t>Evaluación al sistema de control interno contable y reportar a la Contaduría General de la Nación a través del CHIP, soporTe a CGM</t>
  </si>
  <si>
    <t>https://fondom-my.sharepoint.com/personal/claudia_monsalve_fonvalmed_gov_co/_layouts/15/onedrive.aspx?id=%2Fsites%2FFonvalmed2%2FShared%20Documents%2FCONTROL%20INTERNO%2FInformes%20de%20seguimiento%20%2D%20A%2E%20Legales%2FEvaluaci%C3%B3n%20Control%20Interno%20Contable&amp;listurl=https%3A%2F%2Ffondom%2Esharepoint%2Ecom%2Fsites%2FFonvalmed2%2FShared%20Documents&amp;viewid=9b2bc73f%2Dbe6d%2D47c3%2D9ddc%2D182b2b559d27</t>
  </si>
  <si>
    <t>Informe de Seguimiento al Plan de Acción 2022</t>
  </si>
  <si>
    <t>Se está definiendo por parte de planeación las actividades que haccen parte de este plan, para esta semana se finaliza dicho informe</t>
  </si>
  <si>
    <t>Reporte del Seguimiento al cumplimiento Normativo de Uso del Software y reportar a la Of. de derechos de autor de al Presidencia.</t>
  </si>
  <si>
    <t>Se reportò la informaciòn en la pàgina de Derechos de Autor  de la presidencia y se encuentra en la intranet y pagina web de la entidad</t>
  </si>
  <si>
    <t>https://fondom.sharepoint.com/:b:/s/Fonvalmed2/EUQ_yHUhMnlCi2g8kHboBjoBOMwwMuYDeoFTLUeTTDUanA?e=9RkPS2</t>
  </si>
  <si>
    <t xml:space="preserve">Informe de Seguimiento al Mapa de Riesgos de la Entidad </t>
  </si>
  <si>
    <t>Maria Isabel quedó en presentarnos la nueva matriz de riesgos, con lo cual se levantará un acta y quedara como soporte de que esta matriz apenas se va a implementar</t>
  </si>
  <si>
    <t>Informe de Seguimiento a planes de mejoramiento de los informes de las auditorias realizadas por Control Interno</t>
  </si>
  <si>
    <t>Esta actividad se realizò en el mes de abril</t>
  </si>
  <si>
    <t>Seguimiento a los Planes de Mejoramiento de la Contraloría General de Medellín</t>
  </si>
  <si>
    <t>Se realizò seguimiento a los planes de mejoramiento de la CGM de auditorias realizadas en el 2021 con corte a 31 de diciembre 2021</t>
  </si>
  <si>
    <t>https://fondom.sharepoint.com/:x:/s/Fonvalmed2/ESDPNHE9zV5Ki0FaVUkvgd4BXoIAun7jOMDW3WgwP98r7g?e=opeGoR</t>
  </si>
  <si>
    <t>Informe de Seguimiento a la inscripción de trámites administrativos en el SUIT.</t>
  </si>
  <si>
    <t xml:space="preserve">El informe del seguimiento al SUIT se presentó en la página web de la entidad </t>
  </si>
  <si>
    <t>https://fonvalmed.gov.co/wp-content/uploads/2022/05/Informe-de-seguimiento-SUIT.pdf</t>
  </si>
  <si>
    <t>Informe de Seguimiento al plan archivístico - PINAR</t>
  </si>
  <si>
    <t>Informe de Seguimiento al ITA</t>
  </si>
  <si>
    <t>Seguimiento al cumplimiento de la Rendición de cuentas a la CGM</t>
  </si>
  <si>
    <t>Se realizò seguimiento a la rendiciòn de la cuenta 2021 de la CGM</t>
  </si>
  <si>
    <t>Gestiòn Transparente</t>
  </si>
  <si>
    <t>Informes de auditorias internas basadas en riesgos</t>
  </si>
  <si>
    <t>Se presentò informe de auditoria interna realizada al proceso Servicio al Cliente</t>
  </si>
  <si>
    <t>INFORME FINAL AUDITORÍA BASADA EN RIESGOS AL PROCESO SERVICIO AL CIUDADANO.pdf</t>
  </si>
  <si>
    <t>INICIO</t>
  </si>
  <si>
    <t>TIPOLOGÍA</t>
  </si>
  <si>
    <t>PROCESO</t>
  </si>
  <si>
    <t>Estratégicos</t>
  </si>
  <si>
    <t>Tecnología de la información</t>
  </si>
  <si>
    <t>Misionales</t>
  </si>
  <si>
    <t>Administración de la contribución por valorización</t>
  </si>
  <si>
    <t>Conceptualización, estructración y diseño de proyectos</t>
  </si>
  <si>
    <t>Administración de obras de valorzación</t>
  </si>
  <si>
    <t>Apoyo</t>
  </si>
  <si>
    <t>Gestión Contractual</t>
  </si>
  <si>
    <t>Gestión Administrativa</t>
  </si>
  <si>
    <t>Control</t>
  </si>
  <si>
    <t>Resolución 2021-74</t>
  </si>
  <si>
    <t>Versión: V2</t>
  </si>
  <si>
    <t>Fecha: 28/01/2022</t>
  </si>
  <si>
    <t>Meta</t>
  </si>
  <si>
    <t>Servicio Al Ciudadano</t>
  </si>
  <si>
    <t>Administración De Obras</t>
  </si>
  <si>
    <t>Obra</t>
  </si>
  <si>
    <t>Mejorar el reconocimiento y posicionamiento de la entidad ante la ciudad, mediante una activa participación ciudadana</t>
  </si>
  <si>
    <t>Plan De Auditorias 2022</t>
  </si>
  <si>
    <t>Evaluación al sistema de control interno contable y reportar a la Contaduría General de la Nación a través del CHIP</t>
  </si>
  <si>
    <t>Informe de Seguimiento al Plan de Acción</t>
  </si>
  <si>
    <t>Informe de Seguimiento a la Rendición de cuentas a los organismos de control</t>
  </si>
  <si>
    <t>Infraestructura tecnológica</t>
  </si>
  <si>
    <t>Implementar un sistema único para tramites en línea. (DAFP, 2020)</t>
  </si>
  <si>
    <t>Gobierno Digital</t>
  </si>
  <si>
    <t>Plan Estratégico de Tecnologías de la Información y las Comunicaciones ­ PETI</t>
  </si>
  <si>
    <t>Actualizar mediante la metodología
BIM, dos proyectos con recursos de valorización que aporten
al desarrollo sostenible de la ciudad</t>
  </si>
  <si>
    <t>Gestión Humana Y Del Conocimiento</t>
  </si>
  <si>
    <t>Ejecución Del Plan Institucional De Archivos De La Entidad ­Pinar</t>
  </si>
  <si>
    <t>Plan Institucional de Archivos (­PINAR)</t>
  </si>
  <si>
    <t xml:space="preserve">Resolucion que establece las estrategias, objetivos y directrices de la gestión estratégica del talento humano en la entidad </t>
  </si>
  <si>
    <t>Plan de Trabajo Anual en Seguridad y Salud en el Trabajo</t>
  </si>
  <si>
    <t>Cronograma de capacitaciones, Evidencia de las actividades para la difusión del SST, Adquisición de insumos para el cumplimiento del plan, Certificado de la capacitación virtual de 50 horas del SGSST</t>
  </si>
  <si>
    <t>TI</t>
  </si>
  <si>
    <t>Gobierno digital</t>
  </si>
  <si>
    <t>Gestión de cobro y recaudo</t>
  </si>
  <si>
    <t>Gestión matriculas bloqueadas:</t>
  </si>
  <si>
    <t>Archivo Excel seguimiento matriculas bloqueadas
 Informe mensual indicadores cartera y facturaciòn</t>
  </si>
  <si>
    <t xml:space="preserve"> Archivo Excel proceso habiitados fin de mes</t>
  </si>
  <si>
    <t xml:space="preserve"> Carpeta compartida Intranet donde se lleva el registro de las solicitudes de bloqueo</t>
  </si>
  <si>
    <t>Archivo en Excel con la informaciòn de las campañas a gestionar</t>
  </si>
  <si>
    <t>Correo electronico con el anexo de los contribuyentes a gestionar</t>
  </si>
  <si>
    <t>Archivo en Excel con el consolidado de la gestion realizada por cobro
Informe mensual indicadores de cartera y facturaciòn</t>
  </si>
  <si>
    <t>Consolidar y enviar de manera oportuna la base de datos para la gestion de cobro coactivo
Seguimiento a la correcta gestion de cobro coactivo matriculas que apliquen según la norma</t>
  </si>
  <si>
    <t>Cronograma facturaciòn-carpeta compartida  intranet</t>
  </si>
  <si>
    <t>Archivo Excel  con la documentaciòn de la revisiòn realizada - Intranet</t>
  </si>
  <si>
    <t xml:space="preserve"> Correo electronico con la aprobaciòn
Informe cartera y facturaciòn
Producto final: Impresiòn y distribuciòn documentos de cobro
Registro dia factura habilitada contribuyente</t>
  </si>
  <si>
    <t xml:space="preserve"> Informe mensual indicadores cartera y facturaciòn
Archivo Excel gestiòn distribucion documentos de cobro </t>
  </si>
  <si>
    <t xml:space="preserve">TOTALES </t>
  </si>
  <si>
    <t>Componentes/ENTREGABLES</t>
  </si>
  <si>
    <t>Total</t>
  </si>
  <si>
    <t>AUDITORIAS</t>
  </si>
  <si>
    <t>Planeación</t>
  </si>
  <si>
    <t>Tecnologías de la información</t>
  </si>
  <si>
    <t>Control interno</t>
  </si>
  <si>
    <t>AUDITORIA GESTIÓN DE COBRO</t>
  </si>
  <si>
    <t>Adoptar la política de administración de riesgos</t>
  </si>
  <si>
    <t>actualizacion del mapa de Riesgo del proceso Jurídico</t>
  </si>
  <si>
    <t>Estructurar formato de mapa de riesgo</t>
  </si>
  <si>
    <t>Iniciar la etapa de secuestro y remate de los bienes inmuebles embargados en el subproceso de cobro coactivo</t>
  </si>
  <si>
    <t>Conceptualizar la prescripcion que opera para la Entidad</t>
  </si>
  <si>
    <r>
      <rPr>
        <sz val="8"/>
        <rFont val="Arial"/>
        <family val="2"/>
      </rPr>
      <t>3.4
Caracterización poblacional</t>
    </r>
  </si>
  <si>
    <t>Identificar el inmueble y el estado tecnico juridico del predio</t>
  </si>
  <si>
    <t>Identificación de Actividades Económicas y/o Compensaciones de acuerdo a la Resolución 898 de 2014, modificada por la Resolución 1044 de 2014</t>
  </si>
  <si>
    <t>Solicitud de estado de cuenta de Impuestos y servicios públicos domiciliarios.</t>
  </si>
  <si>
    <t>Solicitud y recibo de documentos que acrediten la titularidad o tenencia.</t>
  </si>
  <si>
    <t>Elaboracion de Ficha Social</t>
  </si>
  <si>
    <t>Elaboración del censo a la población a intervenir (Opcional)</t>
  </si>
  <si>
    <t>Solicitud y recibo de informacion Catastral y de Planeacion.</t>
  </si>
  <si>
    <t>Elaboracion de estudio de titulos.</t>
  </si>
  <si>
    <t>Solicitud y recibo del Avalúo Comercial.</t>
  </si>
  <si>
    <t>Revisión del avalúo por parte del equipo de adquisiciones</t>
  </si>
  <si>
    <t>Impugnacion del Avaluo Comercial (opcional)</t>
  </si>
  <si>
    <t>Radicacion del Avaluo Comercial.</t>
  </si>
  <si>
    <t>Solicitud de Compromiso y disponibilidad presupuestal.</t>
  </si>
  <si>
    <t>Enajenacion Voluntaria del area requerida.</t>
  </si>
  <si>
    <t>Resolucion Oferta de Compra.</t>
  </si>
  <si>
    <t>Notificacion Oferta de Compra (Personal o por Aviso)</t>
  </si>
  <si>
    <t>Inscripcion  en ORIP de la Oferta de Compra</t>
  </si>
  <si>
    <t>Termino Aceptacion Oferta de Compra</t>
  </si>
  <si>
    <t>Promesa de Compraventa.</t>
  </si>
  <si>
    <t>Acta de Entrega Anticipada</t>
  </si>
  <si>
    <t>Solicitud de Primer Pago.</t>
  </si>
  <si>
    <t>Elaboracion de Escritura Publica</t>
  </si>
  <si>
    <t>Solicitud de pago Gastos Notariales.</t>
  </si>
  <si>
    <t>Cancelacion en la ORIP de la Inscripcion de Oferta.</t>
  </si>
  <si>
    <t>Registro en la ORIPM de la Escritura Publica</t>
  </si>
  <si>
    <t>Solicitud de Pago Final.</t>
  </si>
  <si>
    <t>Enajenacion Forzosa del area requerida.</t>
  </si>
  <si>
    <t>Resolucion de Expropiacion.</t>
  </si>
  <si>
    <t>Notificacion de la Resolucion de Expropiacion (Personal o por Aviso)</t>
  </si>
  <si>
    <t>Resolucion de recurso de Reposicion (Opcional)</t>
  </si>
  <si>
    <t>Registro en la ORIPM de la Resolucion de Expropiacion.
Administrativa</t>
  </si>
  <si>
    <t>Enajenacion Voluntaria y Forzosa.</t>
  </si>
  <si>
    <t>Solicitud descargue catastral ( Enajenacion Voluntaria y Forzosa)</t>
  </si>
  <si>
    <t>Inicio proceso de Saneamiento Automatico (Cuando Aplica)</t>
  </si>
  <si>
    <t>Identificar el inmueble y el estado tecnico juridico del predio (MEJORAS CONSTRUCTIVAS)</t>
  </si>
  <si>
    <t>Solicitud de estado de cuenta servicios públicos domiciliarios.</t>
  </si>
  <si>
    <t>Solicitud y recibo de documentos que acrediten la tenencia.</t>
  </si>
  <si>
    <t>Resolucion Oferta de Compra de Mejora Constructiva</t>
  </si>
  <si>
    <t>Compraventa y Entrega de Mejora Constructiva.</t>
  </si>
  <si>
    <t>Solicitud de Pago.</t>
  </si>
  <si>
    <t>Resolucion de Expropiacion (MEJORAS CONSTRUCTIVAS)</t>
  </si>
  <si>
    <t>Apoyo al Area Tecnica</t>
  </si>
  <si>
    <t>Permisos de Intervencion</t>
  </si>
  <si>
    <t>Servidumbres</t>
  </si>
  <si>
    <t>ESTUDIO DE LEGALIDAD</t>
  </si>
  <si>
    <t>CITACION MANDAMIENTO DE PAGO</t>
  </si>
  <si>
    <t>NOTIFICACION PERSONAL  MANDAMIENTO DE PAGO DECRETO 806 DE 2021</t>
  </si>
  <si>
    <t>NOTIFICACION POR AVISO  MANDAMIENTO DE PAGO</t>
  </si>
  <si>
    <t>NOTIFICACION EN LA WEB DEL  MANDAMIENTO DE PAGO</t>
  </si>
  <si>
    <t>NOTIFICACION PQRS</t>
  </si>
  <si>
    <t>NOTIFICACION ROSE</t>
  </si>
  <si>
    <t>NOTIFICACION ROSE EN LA WEB</t>
  </si>
  <si>
    <t>NOTIFICACION DE AUTOS DE LIQUIDACION DE CREDITO</t>
  </si>
  <si>
    <t>NOTIFICACION DE AUTOS DE LIQUIDACION DE CREDITO EN LA WEB</t>
  </si>
  <si>
    <t>NOTIFICACION DE LATERMINACION QUE ORDENA DEVOLUCION DE TITULOS</t>
  </si>
  <si>
    <t>NOTIFICACION DE LATERMINACION QUE ORDENA DEVOLUCION DE TITULOS EN LA WEB</t>
  </si>
  <si>
    <t>CITACION RESOLUCION QUE RESUELVE EXCEPCIONES</t>
  </si>
  <si>
    <t>NOTIFICACION POR AVISO DE LA  RESOLUCION QUE RESUELVE EXCEPCIONES</t>
  </si>
  <si>
    <t>NOTIFICACION POR LA WEB DE LA  RESOLUCION QUE RESUELVE EXCEPCIONES</t>
  </si>
  <si>
    <t>CITACION RESOLUCION QUE RESUELVE RECURSO</t>
  </si>
  <si>
    <t>NOTIFICACION POR AVISO DE LA  RESOLUCION QUE RESUELVE RECURSO</t>
  </si>
  <si>
    <t>NOTIFICACION POR LA WEB  DE LA  RESOLUCION QUE RESUELVE RECURSO</t>
  </si>
  <si>
    <t>CITACION REVOCATORIAS</t>
  </si>
  <si>
    <t>NOTIFICACION POR AVISO DE LA REVOCATORIAS</t>
  </si>
  <si>
    <t>NOTIFICACION POR POR LA WEB DE LA REVOCATORIAS</t>
  </si>
  <si>
    <t>CITACION RESOLUCION QUE RESULEVE SOLICITUD DE PRESCRIPCION</t>
  </si>
  <si>
    <t>NOTIFICACION POR AVISO RESOLUCION QUE RESULEVE SOLICITUD DE PRESCRIPCION</t>
  </si>
  <si>
    <t>NOTIFICACION POR LA WEB RESOLUCION QUE RESULEVE SOLICITUD DE PRESCRIPCION</t>
  </si>
  <si>
    <t>Ruta archivo excel</t>
  </si>
  <si>
    <t>se realizaron 3 concepto a la dirección</t>
  </si>
  <si>
    <t>Para segundo trimestre</t>
  </si>
  <si>
    <t>Respuesta  con la firma para notificar</t>
  </si>
  <si>
    <t>Oficio firmado para notificar</t>
  </si>
  <si>
    <t>Resolución firmada para notificar.</t>
  </si>
  <si>
    <t>Oficio firmado para notificar.</t>
  </si>
  <si>
    <t>Auto firmado para notificar.</t>
  </si>
  <si>
    <t xml:space="preserve">Resolución firmada para notificar. </t>
  </si>
  <si>
    <t>Resolución y/u oficio firmado para notificación.</t>
  </si>
  <si>
    <t xml:space="preserve">Oficio de Fonvalmed, mas boleta de registro </t>
  </si>
  <si>
    <t>Autorización firmada para notificar</t>
  </si>
  <si>
    <t>Resolución firmada para notificar</t>
  </si>
  <si>
    <t xml:space="preserve">Resolución firmada para notificar </t>
  </si>
  <si>
    <t>Formato deligenciado</t>
  </si>
  <si>
    <t xml:space="preserve">Guias diligenciadas </t>
  </si>
  <si>
    <t>Notificación de acto administrativo</t>
  </si>
  <si>
    <t>Notificación del acto administrativo por la web</t>
  </si>
  <si>
    <t xml:space="preserve">Busqueda y estudio de titulos </t>
  </si>
  <si>
    <t xml:space="preserve">Estudios registraduria y rues para la debida notificación. </t>
  </si>
  <si>
    <t xml:space="preserve">Estudio de titulos </t>
  </si>
  <si>
    <t>Notificación del Acto administrativo</t>
  </si>
  <si>
    <t>Constacia en sistema BPMS.</t>
  </si>
  <si>
    <t xml:space="preserve">Notificación del acto administrativo.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</si>
</sst>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
  </numFmts>
  <fonts count="57" x14ac:knownFonts="1">
    <font>
      <sz val="11"/>
      <color theme="1"/>
      <name val="Calibri"/>
      <family val="2"/>
      <scheme val="minor"/>
    </font>
    <font>
      <b/>
      <sz val="8"/>
      <name val="Calibri"/>
      <family val="2"/>
    </font>
    <font>
      <sz val="8"/>
      <color theme="1"/>
      <name val="Calibri"/>
      <family val="2"/>
      <scheme val="minor"/>
    </font>
    <font>
      <b/>
      <sz val="11"/>
      <color theme="1"/>
      <name val="Arial"/>
      <family val="2"/>
    </font>
    <font>
      <b/>
      <sz val="10"/>
      <color theme="1"/>
      <name val="Arial"/>
      <family val="2"/>
    </font>
    <font>
      <sz val="8"/>
      <color theme="1"/>
      <name val="Arial"/>
      <family val="2"/>
    </font>
    <font>
      <b/>
      <sz val="8"/>
      <color theme="1"/>
      <name val="Arial"/>
      <family val="2"/>
    </font>
    <font>
      <sz val="8"/>
      <color indexed="72"/>
      <name val="Arial"/>
      <family val="2"/>
    </font>
    <font>
      <sz val="8"/>
      <name val="Arial"/>
      <family val="2"/>
    </font>
    <font>
      <b/>
      <sz val="14"/>
      <color theme="1"/>
      <name val="Arial"/>
      <family val="2"/>
    </font>
    <font>
      <sz val="9"/>
      <name val="Calibri"/>
      <family val="2"/>
    </font>
    <font>
      <b/>
      <sz val="24"/>
      <color theme="1"/>
      <name val="Arial"/>
      <family val="2"/>
    </font>
    <font>
      <b/>
      <sz val="11"/>
      <color theme="1"/>
      <name val="Calibri"/>
      <family val="2"/>
      <scheme val="minor"/>
    </font>
    <font>
      <sz val="8"/>
      <name val="Calibri"/>
      <family val="2"/>
    </font>
    <font>
      <sz val="8"/>
      <color rgb="FF000000"/>
      <name val="Calibri"/>
      <family val="2"/>
    </font>
    <font>
      <sz val="11"/>
      <color theme="1"/>
      <name val="Arial"/>
      <family val="2"/>
    </font>
    <font>
      <sz val="8"/>
      <color rgb="FF000000"/>
      <name val="Arial"/>
      <family val="2"/>
    </font>
    <font>
      <b/>
      <sz val="18"/>
      <name val="Calibri"/>
      <family val="2"/>
      <scheme val="minor"/>
    </font>
    <font>
      <sz val="10"/>
      <color theme="1"/>
      <name val="Calibri"/>
      <family val="2"/>
      <scheme val="minor"/>
    </font>
    <font>
      <b/>
      <sz val="20"/>
      <color theme="1"/>
      <name val="Calibri"/>
      <family val="2"/>
      <scheme val="minor"/>
    </font>
    <font>
      <sz val="11"/>
      <color theme="1"/>
      <name val="Calibri"/>
      <family val="2"/>
      <scheme val="minor"/>
    </font>
    <font>
      <sz val="8"/>
      <color rgb="FF333333"/>
      <name val="Arial"/>
      <family val="2"/>
    </font>
    <font>
      <sz val="11"/>
      <color rgb="FF000000"/>
      <name val="Arial"/>
      <family val="2"/>
    </font>
    <font>
      <sz val="11"/>
      <color rgb="FF000000"/>
      <name val="Calibri"/>
      <family val="2"/>
      <scheme val="minor"/>
    </font>
    <font>
      <b/>
      <sz val="11"/>
      <color rgb="FF000000"/>
      <name val="Calibri"/>
      <family val="2"/>
      <scheme val="minor"/>
    </font>
    <font>
      <b/>
      <sz val="10"/>
      <color theme="1"/>
      <name val="Calibri"/>
      <family val="2"/>
      <scheme val="minor"/>
    </font>
    <font>
      <sz val="10"/>
      <name val="Calibri"/>
      <family val="2"/>
    </font>
    <font>
      <b/>
      <sz val="10"/>
      <name val="Calibri"/>
      <family val="2"/>
    </font>
    <font>
      <sz val="10"/>
      <color indexed="72"/>
      <name val="Arial"/>
      <family val="2"/>
    </font>
    <font>
      <sz val="10"/>
      <color theme="1"/>
      <name val="Arial"/>
      <family val="2"/>
    </font>
    <font>
      <sz val="14"/>
      <color theme="1"/>
      <name val="Calibri"/>
      <family val="2"/>
      <scheme val="minor"/>
    </font>
    <font>
      <u/>
      <sz val="11"/>
      <color theme="10"/>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sz val="10"/>
      <color rgb="FF000000"/>
      <name val="Arial"/>
      <family val="2"/>
    </font>
    <font>
      <sz val="10"/>
      <color rgb="FF444444"/>
      <name val="Arial"/>
      <family val="2"/>
    </font>
    <font>
      <sz val="10"/>
      <name val="Arial"/>
      <family val="2"/>
    </font>
    <font>
      <u/>
      <sz val="10"/>
      <color theme="10"/>
      <name val="Calibri"/>
      <family val="2"/>
      <scheme val="minor"/>
    </font>
    <font>
      <sz val="10"/>
      <color rgb="FF000000"/>
      <name val="Calibri"/>
      <family val="2"/>
      <scheme val="minor"/>
    </font>
    <font>
      <sz val="9"/>
      <name val="Calibri"/>
      <family val="2"/>
      <scheme val="minor"/>
    </font>
    <font>
      <sz val="9"/>
      <color rgb="FF000000"/>
      <name val="Calibri"/>
      <family val="2"/>
      <scheme val="minor"/>
    </font>
    <font>
      <b/>
      <sz val="9"/>
      <color theme="1"/>
      <name val="Arial"/>
      <family val="2"/>
    </font>
    <font>
      <sz val="9"/>
      <color theme="1"/>
      <name val="Calibri"/>
      <family val="2"/>
      <scheme val="minor"/>
    </font>
    <font>
      <b/>
      <sz val="20"/>
      <color theme="1"/>
      <name val="Arial"/>
      <family val="2"/>
    </font>
    <font>
      <sz val="9"/>
      <name val="Arial"/>
      <family val="2"/>
    </font>
    <font>
      <b/>
      <sz val="8"/>
      <name val="Arial"/>
      <family val="2"/>
    </font>
    <font>
      <b/>
      <sz val="11"/>
      <color rgb="FF000000"/>
      <name val="Arial"/>
      <family val="2"/>
    </font>
    <font>
      <b/>
      <sz val="8"/>
      <color rgb="FF000000"/>
      <name val="Arial"/>
      <family val="2"/>
    </font>
    <font>
      <sz val="9"/>
      <color indexed="81"/>
      <name val="Tahoma"/>
      <family val="2"/>
    </font>
    <font>
      <sz val="10"/>
      <color rgb="FF000000"/>
      <name val="Calibri"/>
      <family val="2"/>
    </font>
    <font>
      <sz val="11"/>
      <color rgb="FF000000"/>
      <name val="Calibri"/>
      <family val="2"/>
    </font>
    <font>
      <u/>
      <sz val="8"/>
      <color theme="10"/>
      <name val="Calibri"/>
      <family val="2"/>
      <scheme val="minor"/>
    </font>
    <font>
      <sz val="8"/>
      <color rgb="FF000000"/>
      <name val="Calibri"/>
      <family val="2"/>
      <scheme val="minor"/>
    </font>
    <font>
      <sz val="9"/>
      <color indexed="81"/>
      <name val="Tahoma"/>
      <charset val="1"/>
    </font>
    <font>
      <sz val="8"/>
      <color theme="1"/>
      <name val="Arial"/>
    </font>
    <font>
      <sz val="11"/>
      <color theme="1"/>
      <name val="Arial"/>
    </font>
  </fonts>
  <fills count="4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A5A5A5"/>
      </patternFill>
    </fill>
    <fill>
      <patternFill patternType="solid">
        <fgColor rgb="FF00AF50"/>
      </patternFill>
    </fill>
    <fill>
      <patternFill patternType="solid">
        <fgColor rgb="FFFFBF00"/>
      </patternFill>
    </fill>
    <fill>
      <patternFill patternType="solid">
        <fgColor rgb="FFFF0000"/>
      </patternFill>
    </fill>
    <fill>
      <patternFill patternType="solid">
        <fgColor rgb="FFFFFF00"/>
        <bgColor indexed="64"/>
      </patternFill>
    </fill>
    <fill>
      <patternFill patternType="solid">
        <fgColor rgb="FFFFFFFF"/>
        <bgColor rgb="FF000000"/>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solid">
        <fgColor theme="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bgColor indexed="64"/>
      </patternFill>
    </fill>
    <fill>
      <patternFill patternType="solid">
        <fgColor theme="7"/>
        <bgColor indexed="64"/>
      </patternFill>
    </fill>
    <fill>
      <patternFill patternType="solid">
        <fgColor theme="9" tint="0.79998168889431442"/>
        <bgColor indexed="64"/>
      </patternFill>
    </fill>
    <fill>
      <patternFill patternType="solid">
        <fgColor rgb="FFF8CBAD"/>
        <bgColor rgb="FF000000"/>
      </patternFill>
    </fill>
    <fill>
      <patternFill patternType="solid">
        <fgColor theme="0" tint="-0.34998626667073579"/>
        <bgColor indexed="64"/>
      </patternFill>
    </fill>
    <fill>
      <patternFill patternType="solid">
        <fgColor rgb="FFFFFF00"/>
        <bgColor rgb="FF000000"/>
      </patternFill>
    </fill>
    <fill>
      <patternFill patternType="solid">
        <fgColor rgb="FF00AF50"/>
        <bgColor rgb="FF000000"/>
      </patternFill>
    </fill>
    <fill>
      <patternFill patternType="solid">
        <fgColor rgb="FFBDD7EE"/>
        <bgColor rgb="FF000000"/>
      </patternFill>
    </fill>
    <fill>
      <patternFill patternType="solid">
        <fgColor rgb="FFE2EFDA"/>
        <bgColor rgb="FF000000"/>
      </patternFill>
    </fill>
    <fill>
      <patternFill patternType="solid">
        <fgColor rgb="FFFCE4D6"/>
        <bgColor rgb="FF000000"/>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B4C6E7"/>
        <bgColor rgb="FF000000"/>
      </patternFill>
    </fill>
    <fill>
      <patternFill patternType="solid">
        <fgColor theme="5" tint="0.59999389629810485"/>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rgb="FF000000"/>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rgb="FF000000"/>
      </right>
      <top/>
      <bottom style="thin">
        <color rgb="FF000000"/>
      </bottom>
      <diagonal/>
    </border>
    <border>
      <left/>
      <right style="thin">
        <color rgb="FF000000"/>
      </right>
      <top style="thin">
        <color indexed="64"/>
      </top>
      <bottom style="thin">
        <color indexed="64"/>
      </bottom>
      <diagonal/>
    </border>
  </borders>
  <cellStyleXfs count="6">
    <xf numFmtId="0" fontId="0" fillId="0" borderId="0"/>
    <xf numFmtId="9" fontId="20" fillId="0" borderId="0" applyFont="0" applyFill="0" applyBorder="0" applyAlignment="0" applyProtection="0"/>
    <xf numFmtId="0" fontId="31" fillId="0" borderId="0" applyNumberFormat="0" applyFill="0" applyBorder="0" applyAlignment="0" applyProtection="0"/>
    <xf numFmtId="43" fontId="20" fillId="0" borderId="0" applyFont="0" applyFill="0" applyBorder="0" applyAlignment="0" applyProtection="0"/>
    <xf numFmtId="0" fontId="31" fillId="0" borderId="0" applyNumberFormat="0" applyFill="0" applyBorder="0" applyAlignment="0" applyProtection="0"/>
    <xf numFmtId="43" fontId="20" fillId="0" borderId="0" applyFont="0" applyFill="0" applyBorder="0" applyAlignment="0" applyProtection="0"/>
  </cellStyleXfs>
  <cellXfs count="826">
    <xf numFmtId="0" fontId="0" fillId="0" borderId="0" xfId="0"/>
    <xf numFmtId="0" fontId="4" fillId="0" borderId="1" xfId="0" applyFont="1" applyBorder="1" applyAlignment="1">
      <alignment vertical="center"/>
    </xf>
    <xf numFmtId="0" fontId="5" fillId="0" borderId="1" xfId="0" applyFont="1" applyBorder="1"/>
    <xf numFmtId="0" fontId="7" fillId="0" borderId="1" xfId="0" applyFont="1" applyBorder="1" applyAlignment="1">
      <alignment horizontal="left" vertical="center" wrapText="1"/>
    </xf>
    <xf numFmtId="0" fontId="5" fillId="0" borderId="1" xfId="0" applyFont="1" applyBorder="1" applyAlignment="1">
      <alignment wrapText="1"/>
    </xf>
    <xf numFmtId="0" fontId="5" fillId="0" borderId="1" xfId="0" applyFont="1" applyBorder="1" applyAlignment="1">
      <alignment horizontal="left"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0" borderId="1" xfId="0" applyFont="1" applyBorder="1" applyAlignment="1">
      <alignment horizontal="left"/>
    </xf>
    <xf numFmtId="0" fontId="5" fillId="0" borderId="1" xfId="0" applyFont="1" applyBorder="1" applyAlignment="1">
      <alignment vertical="center" wrapText="1"/>
    </xf>
    <xf numFmtId="0" fontId="5" fillId="0" borderId="1" xfId="0" applyFont="1" applyBorder="1" applyAlignment="1">
      <alignment horizontal="left" vertical="center"/>
    </xf>
    <xf numFmtId="0" fontId="5" fillId="0" borderId="1" xfId="0" applyFont="1" applyBorder="1" applyAlignment="1">
      <alignment vertical="center"/>
    </xf>
    <xf numFmtId="0" fontId="8" fillId="0" borderId="1" xfId="0" applyFont="1" applyBorder="1" applyAlignment="1">
      <alignment horizontal="left" vertical="center" wrapText="1"/>
    </xf>
    <xf numFmtId="0" fontId="9"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7" xfId="0" applyFont="1" applyBorder="1" applyAlignment="1">
      <alignment wrapText="1"/>
    </xf>
    <xf numFmtId="0" fontId="8" fillId="0" borderId="1" xfId="0" applyFont="1" applyBorder="1" applyAlignment="1">
      <alignment vertical="center" wrapText="1"/>
    </xf>
    <xf numFmtId="0" fontId="8" fillId="0" borderId="1" xfId="0" applyFont="1" applyBorder="1" applyAlignment="1">
      <alignment vertical="top" wrapText="1"/>
    </xf>
    <xf numFmtId="0" fontId="5" fillId="0" borderId="1" xfId="0" applyFont="1" applyBorder="1" applyAlignment="1">
      <alignment vertical="top" wrapText="1"/>
    </xf>
    <xf numFmtId="0" fontId="0" fillId="0" borderId="1" xfId="0" applyBorder="1"/>
    <xf numFmtId="10" fontId="16" fillId="8" borderId="1" xfId="0" applyNumberFormat="1" applyFont="1" applyFill="1" applyBorder="1" applyAlignment="1">
      <alignment horizontal="center" vertical="center" textRotation="90" shrinkToFit="1"/>
    </xf>
    <xf numFmtId="0" fontId="2" fillId="0" borderId="1" xfId="0" applyFont="1" applyBorder="1"/>
    <xf numFmtId="0" fontId="6" fillId="0" borderId="1" xfId="0" applyFont="1" applyBorder="1" applyAlignment="1">
      <alignment vertical="center"/>
    </xf>
    <xf numFmtId="0" fontId="12" fillId="0" borderId="1" xfId="0" applyFont="1" applyBorder="1" applyAlignment="1">
      <alignment vertical="center"/>
    </xf>
    <xf numFmtId="0" fontId="18" fillId="0" borderId="1" xfId="0" applyFont="1" applyBorder="1"/>
    <xf numFmtId="0" fontId="3" fillId="0" borderId="1" xfId="0" applyFont="1" applyBorder="1" applyAlignment="1">
      <alignment horizontal="center" vertical="center" wrapText="1"/>
    </xf>
    <xf numFmtId="0" fontId="0" fillId="3" borderId="1" xfId="0" applyFill="1" applyBorder="1"/>
    <xf numFmtId="0" fontId="18" fillId="3" borderId="1" xfId="0" applyFont="1" applyFill="1" applyBorder="1"/>
    <xf numFmtId="0" fontId="5" fillId="0" borderId="1" xfId="0" applyFont="1" applyBorder="1" applyAlignment="1">
      <alignment horizontal="center" vertical="center" wrapText="1"/>
    </xf>
    <xf numFmtId="0" fontId="2" fillId="0" borderId="1" xfId="0" applyFont="1" applyBorder="1" applyAlignment="1">
      <alignment wrapText="1"/>
    </xf>
    <xf numFmtId="0" fontId="5" fillId="11" borderId="1" xfId="0" applyFont="1" applyFill="1" applyBorder="1" applyAlignment="1">
      <alignment vertical="center" wrapText="1"/>
    </xf>
    <xf numFmtId="0" fontId="5" fillId="0" borderId="3" xfId="0" applyFont="1" applyBorder="1" applyAlignment="1">
      <alignment horizontal="left" vertical="center" wrapText="1"/>
    </xf>
    <xf numFmtId="0" fontId="8" fillId="0" borderId="8" xfId="0" applyFont="1" applyBorder="1" applyAlignment="1">
      <alignment horizontal="left" vertical="center" wrapText="1"/>
    </xf>
    <xf numFmtId="0" fontId="0" fillId="0" borderId="0" xfId="0"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left" vertical="center" wrapText="1"/>
    </xf>
    <xf numFmtId="0" fontId="5" fillId="11" borderId="1" xfId="0" applyFont="1" applyFill="1" applyBorder="1" applyAlignment="1">
      <alignment horizontal="left" vertical="center" wrapText="1"/>
    </xf>
    <xf numFmtId="9" fontId="0" fillId="0" borderId="1" xfId="0" applyNumberFormat="1" applyBorder="1"/>
    <xf numFmtId="0" fontId="12"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18" fillId="3" borderId="1" xfId="0" applyFont="1" applyFill="1" applyBorder="1" applyAlignment="1">
      <alignment vertical="center" wrapText="1"/>
    </xf>
    <xf numFmtId="9" fontId="5" fillId="0" borderId="1" xfId="0" applyNumberFormat="1" applyFont="1" applyBorder="1" applyAlignment="1">
      <alignment horizontal="center" vertical="center"/>
    </xf>
    <xf numFmtId="9" fontId="2" fillId="0" borderId="1" xfId="0" applyNumberFormat="1" applyFont="1" applyBorder="1" applyAlignment="1">
      <alignment horizontal="center" vertical="center"/>
    </xf>
    <xf numFmtId="0" fontId="2" fillId="0" borderId="1" xfId="0" applyFont="1" applyBorder="1" applyAlignment="1">
      <alignment horizontal="center" vertical="center"/>
    </xf>
    <xf numFmtId="10" fontId="16" fillId="10" borderId="1" xfId="0" applyNumberFormat="1" applyFont="1" applyFill="1" applyBorder="1" applyAlignment="1">
      <alignment horizontal="center" vertical="center" textRotation="90" shrinkToFit="1"/>
    </xf>
    <xf numFmtId="10" fontId="16" fillId="9" borderId="1" xfId="0" applyNumberFormat="1" applyFont="1" applyFill="1" applyBorder="1" applyAlignment="1">
      <alignment horizontal="center" vertical="center" textRotation="90" shrinkToFit="1"/>
    </xf>
    <xf numFmtId="0" fontId="0" fillId="0" borderId="0" xfId="0" applyAlignment="1">
      <alignment horizontal="center" vertical="center"/>
    </xf>
    <xf numFmtId="9" fontId="3" fillId="0" borderId="1" xfId="0" applyNumberFormat="1" applyFont="1" applyBorder="1" applyAlignment="1">
      <alignment horizontal="center" vertical="center" wrapText="1"/>
    </xf>
    <xf numFmtId="0" fontId="8" fillId="12" borderId="1" xfId="0" applyFont="1" applyFill="1" applyBorder="1" applyAlignment="1">
      <alignment wrapText="1"/>
    </xf>
    <xf numFmtId="0" fontId="8" fillId="0" borderId="1" xfId="0" applyFont="1" applyBorder="1" applyAlignment="1">
      <alignment wrapText="1"/>
    </xf>
    <xf numFmtId="164"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wrapText="1"/>
    </xf>
    <xf numFmtId="9" fontId="5" fillId="0" borderId="1" xfId="1" applyFont="1" applyBorder="1" applyAlignment="1">
      <alignment horizontal="center" vertical="center"/>
    </xf>
    <xf numFmtId="0" fontId="8" fillId="0" borderId="1" xfId="0" applyFont="1" applyBorder="1"/>
    <xf numFmtId="0" fontId="8" fillId="0" borderId="7" xfId="0" applyFont="1" applyBorder="1" applyAlignment="1">
      <alignment horizontal="center" vertical="center" wrapText="1"/>
    </xf>
    <xf numFmtId="0" fontId="4" fillId="3" borderId="3" xfId="0" applyFont="1" applyFill="1" applyBorder="1" applyAlignment="1">
      <alignment horizontal="left" vertical="center" wrapText="1"/>
    </xf>
    <xf numFmtId="0" fontId="16" fillId="0" borderId="1" xfId="0" applyFont="1" applyBorder="1" applyAlignment="1">
      <alignment vertical="center" wrapText="1"/>
    </xf>
    <xf numFmtId="0" fontId="5" fillId="0" borderId="19" xfId="0" applyFont="1" applyBorder="1" applyAlignment="1">
      <alignment horizontal="center" vertical="center" wrapText="1"/>
    </xf>
    <xf numFmtId="0" fontId="14" fillId="0" borderId="7" xfId="0" applyFont="1" applyBorder="1" applyAlignment="1">
      <alignment wrapText="1"/>
    </xf>
    <xf numFmtId="0" fontId="2" fillId="0" borderId="7" xfId="0" applyFont="1" applyBorder="1" applyAlignment="1">
      <alignment horizontal="left" vertical="center" wrapText="1"/>
    </xf>
    <xf numFmtId="0" fontId="5" fillId="0" borderId="7" xfId="0" applyFont="1" applyBorder="1" applyAlignment="1">
      <alignment horizontal="left" vertical="center" wrapText="1"/>
    </xf>
    <xf numFmtId="0" fontId="16" fillId="0" borderId="1" xfId="0" applyFont="1" applyBorder="1" applyAlignment="1">
      <alignment horizontal="center" vertical="center"/>
    </xf>
    <xf numFmtId="0" fontId="16" fillId="0" borderId="1" xfId="0" applyFont="1" applyBorder="1" applyAlignment="1">
      <alignment vertical="center"/>
    </xf>
    <xf numFmtId="0" fontId="16" fillId="0" borderId="1" xfId="0" applyFont="1" applyBorder="1" applyAlignment="1">
      <alignment horizontal="center" vertical="center" wrapText="1"/>
    </xf>
    <xf numFmtId="0" fontId="21" fillId="0" borderId="1" xfId="0" applyFont="1" applyBorder="1" applyAlignment="1">
      <alignment horizontal="left" wrapText="1"/>
    </xf>
    <xf numFmtId="0" fontId="21" fillId="0" borderId="0" xfId="0" applyFont="1" applyAlignment="1">
      <alignment horizontal="left" vertical="center"/>
    </xf>
    <xf numFmtId="0" fontId="14" fillId="0" borderId="22" xfId="0" applyFont="1" applyBorder="1" applyAlignment="1">
      <alignment wrapText="1"/>
    </xf>
    <xf numFmtId="0" fontId="14" fillId="0" borderId="18" xfId="0" applyFont="1" applyBorder="1" applyAlignment="1">
      <alignment wrapText="1"/>
    </xf>
    <xf numFmtId="0" fontId="6"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0" fillId="0" borderId="3" xfId="0" applyBorder="1" applyAlignment="1">
      <alignment vertical="center" wrapText="1"/>
    </xf>
    <xf numFmtId="0" fontId="0" fillId="0" borderId="1" xfId="0" applyBorder="1" applyAlignment="1">
      <alignment horizontal="center" vertical="center"/>
    </xf>
    <xf numFmtId="0" fontId="5" fillId="15" borderId="1" xfId="0" applyFont="1" applyFill="1" applyBorder="1" applyAlignment="1">
      <alignment vertical="center" wrapText="1"/>
    </xf>
    <xf numFmtId="10" fontId="22" fillId="0" borderId="1" xfId="0" applyNumberFormat="1" applyFont="1" applyBorder="1" applyAlignment="1">
      <alignment horizontal="right" vertical="center" textRotation="90" shrinkToFit="1"/>
    </xf>
    <xf numFmtId="0" fontId="15" fillId="0" borderId="1" xfId="0" applyFont="1" applyBorder="1" applyAlignment="1">
      <alignment horizontal="right" vertical="center"/>
    </xf>
    <xf numFmtId="9" fontId="15" fillId="0" borderId="1" xfId="0" applyNumberFormat="1" applyFont="1" applyBorder="1" applyAlignment="1">
      <alignment horizontal="right"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0" fillId="0" borderId="1" xfId="0" applyBorder="1" applyAlignment="1">
      <alignment vertical="center"/>
    </xf>
    <xf numFmtId="9" fontId="0" fillId="0" borderId="1" xfId="1" applyFont="1" applyBorder="1" applyAlignment="1">
      <alignmen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12" fillId="17" borderId="1" xfId="0" applyFont="1" applyFill="1" applyBorder="1" applyAlignment="1">
      <alignment horizontal="center" vertical="center"/>
    </xf>
    <xf numFmtId="0" fontId="0" fillId="0" borderId="6" xfId="0" applyBorder="1" applyAlignment="1">
      <alignment vertical="center" wrapText="1"/>
    </xf>
    <xf numFmtId="0" fontId="0" fillId="0" borderId="6" xfId="0" applyBorder="1" applyAlignment="1">
      <alignment wrapText="1"/>
    </xf>
    <xf numFmtId="0" fontId="0" fillId="0" borderId="1" xfId="0" applyBorder="1" applyAlignment="1">
      <alignment horizontal="left" vertical="center" wrapText="1"/>
    </xf>
    <xf numFmtId="0" fontId="12" fillId="17" borderId="5" xfId="0" applyFont="1" applyFill="1" applyBorder="1" applyAlignment="1">
      <alignment horizontal="center" vertical="center" wrapText="1"/>
    </xf>
    <xf numFmtId="0" fontId="34" fillId="0" borderId="1" xfId="0" applyFont="1" applyBorder="1" applyAlignment="1">
      <alignment vertical="center" wrapText="1"/>
    </xf>
    <xf numFmtId="0" fontId="34" fillId="0" borderId="0" xfId="0" applyFont="1" applyAlignment="1">
      <alignment vertical="center"/>
    </xf>
    <xf numFmtId="0" fontId="4" fillId="0" borderId="1" xfId="0" applyFont="1" applyBorder="1" applyAlignment="1">
      <alignment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wrapText="1"/>
    </xf>
    <xf numFmtId="9" fontId="0" fillId="0" borderId="1" xfId="1" applyFont="1" applyBorder="1" applyAlignment="1">
      <alignment vertical="center" wrapText="1"/>
    </xf>
    <xf numFmtId="9" fontId="12" fillId="0" borderId="1" xfId="1" applyFont="1" applyBorder="1" applyAlignment="1">
      <alignment vertical="center" wrapText="1"/>
    </xf>
    <xf numFmtId="9" fontId="23" fillId="0" borderId="1" xfId="1" applyFont="1" applyBorder="1" applyAlignment="1">
      <alignment vertical="center" wrapText="1"/>
    </xf>
    <xf numFmtId="9" fontId="24" fillId="0" borderId="1" xfId="1" applyFont="1" applyBorder="1" applyAlignment="1">
      <alignment vertical="center" wrapText="1"/>
    </xf>
    <xf numFmtId="10" fontId="16" fillId="8" borderId="8" xfId="0" applyNumberFormat="1" applyFont="1" applyFill="1" applyBorder="1" applyAlignment="1">
      <alignment horizontal="left" vertical="center" textRotation="90" wrapText="1" shrinkToFit="1"/>
    </xf>
    <xf numFmtId="1" fontId="16" fillId="0" borderId="1" xfId="0" applyNumberFormat="1" applyFont="1" applyBorder="1" applyAlignment="1">
      <alignment horizontal="left" vertical="center" wrapText="1" shrinkToFit="1"/>
    </xf>
    <xf numFmtId="10" fontId="16" fillId="8" borderId="12" xfId="0" applyNumberFormat="1" applyFont="1" applyFill="1" applyBorder="1" applyAlignment="1">
      <alignment horizontal="left" vertical="center" textRotation="90" wrapText="1" shrinkToFit="1"/>
    </xf>
    <xf numFmtId="10" fontId="16" fillId="8" borderId="13" xfId="0" applyNumberFormat="1" applyFont="1" applyFill="1" applyBorder="1" applyAlignment="1">
      <alignment horizontal="left" vertical="center" textRotation="90" wrapText="1" shrinkToFit="1"/>
    </xf>
    <xf numFmtId="0" fontId="12" fillId="0" borderId="0" xfId="0" applyFont="1" applyAlignment="1">
      <alignment vertical="center" wrapText="1"/>
    </xf>
    <xf numFmtId="0" fontId="0" fillId="0" borderId="8" xfId="0" applyBorder="1" applyAlignment="1">
      <alignment vertical="center" wrapText="1"/>
    </xf>
    <xf numFmtId="9" fontId="12" fillId="0" borderId="3" xfId="1" applyFont="1" applyBorder="1" applyAlignment="1">
      <alignment vertical="center" wrapText="1"/>
    </xf>
    <xf numFmtId="0" fontId="19" fillId="0" borderId="0" xfId="0" applyFont="1" applyAlignment="1">
      <alignment horizontal="center" vertical="center" wrapText="1"/>
    </xf>
    <xf numFmtId="0" fontId="5" fillId="15" borderId="1" xfId="0" applyFont="1" applyFill="1" applyBorder="1" applyAlignment="1">
      <alignment horizontal="left" vertical="center" wrapText="1"/>
    </xf>
    <xf numFmtId="0" fontId="31" fillId="19" borderId="0" xfId="2" applyFill="1" applyAlignment="1">
      <alignment horizontal="center" vertical="center"/>
    </xf>
    <xf numFmtId="0" fontId="4" fillId="3" borderId="0" xfId="0" applyFont="1" applyFill="1" applyAlignment="1">
      <alignment horizontal="center" vertical="center" wrapText="1"/>
    </xf>
    <xf numFmtId="0" fontId="28" fillId="0" borderId="1" xfId="0" applyFont="1" applyBorder="1" applyAlignment="1">
      <alignment horizontal="left" vertical="center" wrapText="1"/>
    </xf>
    <xf numFmtId="0" fontId="29" fillId="0" borderId="1" xfId="0" applyFont="1" applyBorder="1" applyAlignment="1">
      <alignment horizontal="center" vertical="center" wrapText="1"/>
    </xf>
    <xf numFmtId="0" fontId="4" fillId="0" borderId="1" xfId="0" applyFont="1" applyBorder="1" applyAlignment="1">
      <alignment horizontal="center" vertical="center" wrapText="1"/>
    </xf>
    <xf numFmtId="9" fontId="12" fillId="0" borderId="1" xfId="1" applyFont="1" applyFill="1" applyBorder="1" applyAlignment="1">
      <alignment vertical="center" wrapText="1"/>
    </xf>
    <xf numFmtId="9" fontId="0" fillId="0" borderId="1" xfId="1" applyFont="1" applyFill="1" applyBorder="1" applyAlignment="1">
      <alignment vertical="center" wrapText="1"/>
    </xf>
    <xf numFmtId="9" fontId="20" fillId="0" borderId="1" xfId="1" applyFont="1" applyFill="1" applyBorder="1" applyAlignment="1">
      <alignment vertical="center" wrapText="1"/>
    </xf>
    <xf numFmtId="0" fontId="15" fillId="0" borderId="1" xfId="0" applyFont="1" applyBorder="1" applyAlignment="1">
      <alignment horizontal="center" vertical="center" wrapText="1"/>
    </xf>
    <xf numFmtId="9" fontId="0" fillId="0" borderId="1" xfId="1" applyFont="1" applyFill="1" applyBorder="1" applyAlignment="1">
      <alignment vertical="center"/>
    </xf>
    <xf numFmtId="0" fontId="18" fillId="0" borderId="1" xfId="0" applyFont="1" applyBorder="1" applyAlignment="1">
      <alignment vertical="center" wrapText="1"/>
    </xf>
    <xf numFmtId="0" fontId="18" fillId="0" borderId="1" xfId="0" applyFont="1" applyBorder="1" applyAlignment="1">
      <alignment vertical="center"/>
    </xf>
    <xf numFmtId="0" fontId="29" fillId="0" borderId="1" xfId="0" applyFont="1" applyBorder="1" applyAlignment="1">
      <alignment horizontal="center" vertical="center"/>
    </xf>
    <xf numFmtId="0" fontId="29" fillId="0" borderId="1" xfId="0" applyFont="1" applyBorder="1" applyAlignment="1">
      <alignment horizontal="left" vertical="center" wrapText="1"/>
    </xf>
    <xf numFmtId="0" fontId="18" fillId="0" borderId="0" xfId="0" applyFont="1" applyAlignment="1">
      <alignment horizontal="center" vertical="center"/>
    </xf>
    <xf numFmtId="0" fontId="18" fillId="0" borderId="0" xfId="0" applyFont="1" applyAlignment="1">
      <alignment vertical="center"/>
    </xf>
    <xf numFmtId="9" fontId="15" fillId="0" borderId="1" xfId="1" applyFont="1" applyBorder="1" applyAlignment="1">
      <alignment horizontal="center" vertical="center" wrapText="1"/>
    </xf>
    <xf numFmtId="9" fontId="15" fillId="0" borderId="1" xfId="0" applyNumberFormat="1" applyFont="1" applyBorder="1" applyAlignment="1">
      <alignment horizontal="center" vertical="center" wrapText="1"/>
    </xf>
    <xf numFmtId="9" fontId="20" fillId="0" borderId="1" xfId="1" applyFont="1" applyBorder="1" applyAlignment="1">
      <alignment vertical="center" wrapText="1"/>
    </xf>
    <xf numFmtId="9" fontId="15" fillId="0" borderId="1" xfId="1" applyFont="1" applyFill="1" applyBorder="1" applyAlignment="1">
      <alignment horizontal="center" vertical="center" wrapText="1"/>
    </xf>
    <xf numFmtId="9" fontId="12" fillId="4" borderId="1" xfId="1" applyFont="1" applyFill="1" applyBorder="1" applyAlignment="1">
      <alignment vertical="center"/>
    </xf>
    <xf numFmtId="9" fontId="0" fillId="4" borderId="1" xfId="1" applyFont="1" applyFill="1" applyBorder="1" applyAlignment="1">
      <alignment vertical="center"/>
    </xf>
    <xf numFmtId="9" fontId="0" fillId="0" borderId="0" xfId="1" applyFont="1" applyBorder="1" applyAlignment="1">
      <alignment vertical="center" wrapText="1"/>
    </xf>
    <xf numFmtId="9" fontId="12" fillId="0" borderId="0" xfId="1" applyFont="1" applyBorder="1" applyAlignment="1">
      <alignment vertical="center" wrapText="1"/>
    </xf>
    <xf numFmtId="9" fontId="24" fillId="0" borderId="0" xfId="1" applyFont="1" applyBorder="1" applyAlignment="1">
      <alignment vertical="center" wrapText="1"/>
    </xf>
    <xf numFmtId="9" fontId="23" fillId="0" borderId="0" xfId="1" applyFont="1" applyBorder="1" applyAlignment="1">
      <alignment vertical="center" wrapText="1"/>
    </xf>
    <xf numFmtId="0" fontId="4" fillId="0" borderId="3" xfId="0" applyFont="1" applyBorder="1" applyAlignment="1">
      <alignment vertical="center"/>
    </xf>
    <xf numFmtId="0" fontId="35" fillId="0" borderId="1" xfId="0" applyFont="1" applyBorder="1" applyAlignment="1">
      <alignment horizontal="center" vertical="center" wrapText="1"/>
    </xf>
    <xf numFmtId="0" fontId="36" fillId="0" borderId="1" xfId="0" applyFont="1" applyBorder="1" applyAlignment="1">
      <alignment horizontal="center" vertical="center" wrapText="1"/>
    </xf>
    <xf numFmtId="9" fontId="29" fillId="0" borderId="1" xfId="0" applyNumberFormat="1" applyFont="1" applyBorder="1" applyAlignment="1">
      <alignment horizontal="center" vertical="center" wrapText="1"/>
    </xf>
    <xf numFmtId="9" fontId="18" fillId="0" borderId="1" xfId="1" applyFont="1" applyBorder="1" applyAlignment="1">
      <alignment vertical="center"/>
    </xf>
    <xf numFmtId="0" fontId="29" fillId="0" borderId="1" xfId="0" applyFont="1" applyBorder="1" applyAlignment="1">
      <alignment vertical="center"/>
    </xf>
    <xf numFmtId="0" fontId="29" fillId="0" borderId="1" xfId="0" applyFont="1" applyBorder="1" applyAlignment="1">
      <alignment vertical="center" wrapText="1"/>
    </xf>
    <xf numFmtId="0" fontId="26" fillId="0" borderId="1" xfId="0" applyFont="1" applyBorder="1" applyAlignment="1">
      <alignment horizontal="center" vertical="center" textRotation="90" wrapText="1"/>
    </xf>
    <xf numFmtId="0" fontId="27" fillId="0" borderId="1" xfId="0" applyFont="1" applyBorder="1" applyAlignment="1">
      <alignment horizontal="center" vertical="center" textRotation="90" wrapText="1"/>
    </xf>
    <xf numFmtId="9" fontId="29" fillId="0" borderId="1" xfId="0" applyNumberFormat="1" applyFont="1" applyBorder="1" applyAlignment="1">
      <alignment horizontal="center" vertical="center"/>
    </xf>
    <xf numFmtId="0" fontId="27" fillId="0" borderId="1" xfId="0" applyFont="1" applyBorder="1" applyAlignment="1">
      <alignment horizontal="center" vertical="center" textRotation="255" wrapText="1"/>
    </xf>
    <xf numFmtId="0" fontId="26" fillId="0" borderId="1" xfId="0" applyFont="1" applyBorder="1" applyAlignment="1">
      <alignment horizontal="center" vertical="center" textRotation="255" wrapText="1"/>
    </xf>
    <xf numFmtId="9" fontId="0" fillId="0" borderId="1" xfId="1" applyFont="1" applyFill="1" applyBorder="1" applyAlignment="1">
      <alignment vertical="center" textRotation="255" wrapText="1"/>
    </xf>
    <xf numFmtId="1" fontId="37" fillId="0" borderId="1" xfId="0" applyNumberFormat="1" applyFont="1" applyBorder="1" applyAlignment="1">
      <alignment horizontal="center" vertical="center" textRotation="255" wrapText="1"/>
    </xf>
    <xf numFmtId="9" fontId="27" fillId="0" borderId="1" xfId="1" applyFont="1" applyFill="1" applyBorder="1" applyAlignment="1">
      <alignment horizontal="center" vertical="center" wrapText="1"/>
    </xf>
    <xf numFmtId="0" fontId="12" fillId="0" borderId="0" xfId="0" applyFont="1" applyAlignment="1">
      <alignment horizontal="center" vertical="center" wrapText="1"/>
    </xf>
    <xf numFmtId="0" fontId="0" fillId="0" borderId="8" xfId="0"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9" fontId="0" fillId="0" borderId="1" xfId="1" applyFont="1" applyFill="1" applyBorder="1" applyAlignment="1">
      <alignment horizontal="center" vertical="center" wrapText="1"/>
    </xf>
    <xf numFmtId="9" fontId="12" fillId="0" borderId="1" xfId="1"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9" fontId="24" fillId="0" borderId="1" xfId="1" applyFont="1" applyFill="1" applyBorder="1" applyAlignment="1">
      <alignment horizontal="center" vertical="center" wrapText="1"/>
    </xf>
    <xf numFmtId="9" fontId="23" fillId="0" borderId="1" xfId="1" applyFont="1" applyFill="1" applyBorder="1" applyAlignment="1">
      <alignment horizontal="center" vertical="center" wrapText="1"/>
    </xf>
    <xf numFmtId="9" fontId="12" fillId="0" borderId="3" xfId="1" applyFont="1" applyFill="1" applyBorder="1" applyAlignment="1">
      <alignment horizontal="center" vertical="center" wrapText="1"/>
    </xf>
    <xf numFmtId="9" fontId="20" fillId="0" borderId="1" xfId="1" applyFont="1" applyFill="1" applyBorder="1" applyAlignment="1">
      <alignment horizontal="center" vertical="center" wrapText="1"/>
    </xf>
    <xf numFmtId="9" fontId="18" fillId="0" borderId="1" xfId="1" applyFont="1" applyFill="1" applyBorder="1" applyAlignment="1">
      <alignment horizontal="left" vertical="center" wrapText="1"/>
    </xf>
    <xf numFmtId="9" fontId="20" fillId="0" borderId="1" xfId="1" applyFont="1" applyFill="1" applyBorder="1" applyAlignment="1">
      <alignment horizontal="left" vertical="center" wrapText="1"/>
    </xf>
    <xf numFmtId="9" fontId="20" fillId="0" borderId="0" xfId="1" applyFont="1" applyFill="1" applyBorder="1" applyAlignment="1">
      <alignment horizontal="center" vertical="center" wrapText="1"/>
    </xf>
    <xf numFmtId="9" fontId="23" fillId="0" borderId="0" xfId="1" applyFont="1" applyFill="1" applyBorder="1" applyAlignment="1">
      <alignment horizontal="center" vertical="center" wrapText="1"/>
    </xf>
    <xf numFmtId="9" fontId="24" fillId="0" borderId="5" xfId="1" applyFont="1" applyFill="1" applyBorder="1" applyAlignment="1">
      <alignment horizontal="center" vertical="center" wrapText="1"/>
    </xf>
    <xf numFmtId="9" fontId="23" fillId="0" borderId="5" xfId="1" applyFont="1" applyFill="1" applyBorder="1" applyAlignment="1">
      <alignment horizontal="center" vertical="center" wrapText="1"/>
    </xf>
    <xf numFmtId="0" fontId="5" fillId="0" borderId="3" xfId="0" applyFont="1" applyBorder="1" applyAlignment="1">
      <alignment horizontal="center" vertical="center" wrapText="1"/>
    </xf>
    <xf numFmtId="0" fontId="2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8" fillId="0" borderId="3" xfId="0" applyFont="1" applyBorder="1" applyAlignment="1">
      <alignment horizontal="left" vertical="center" wrapText="1"/>
    </xf>
    <xf numFmtId="9" fontId="29" fillId="0" borderId="1" xfId="1" applyFont="1" applyBorder="1" applyAlignment="1">
      <alignment horizontal="center" vertical="center"/>
    </xf>
    <xf numFmtId="9" fontId="18" fillId="0" borderId="1" xfId="0" applyNumberFormat="1" applyFont="1" applyBorder="1" applyAlignment="1">
      <alignment vertical="center"/>
    </xf>
    <xf numFmtId="9" fontId="29" fillId="0" borderId="1" xfId="1" applyFont="1" applyFill="1" applyBorder="1" applyAlignment="1">
      <alignment horizontal="center" vertical="center"/>
    </xf>
    <xf numFmtId="0" fontId="12" fillId="0" borderId="0" xfId="0" applyFont="1" applyAlignment="1">
      <alignment horizontal="center" vertical="center"/>
    </xf>
    <xf numFmtId="9" fontId="25" fillId="0" borderId="1" xfId="1" applyFont="1" applyBorder="1" applyAlignment="1">
      <alignment horizontal="center" vertical="center"/>
    </xf>
    <xf numFmtId="9" fontId="12" fillId="11" borderId="1" xfId="0" applyNumberFormat="1" applyFont="1" applyFill="1" applyBorder="1" applyAlignment="1">
      <alignment horizontal="center" vertical="center"/>
    </xf>
    <xf numFmtId="0" fontId="0" fillId="0" borderId="1" xfId="0" applyBorder="1" applyAlignment="1">
      <alignment horizontal="right" vertical="center"/>
    </xf>
    <xf numFmtId="9" fontId="0" fillId="0" borderId="1" xfId="0" applyNumberFormat="1" applyBorder="1" applyAlignment="1">
      <alignment horizontal="right" vertical="center"/>
    </xf>
    <xf numFmtId="9" fontId="0" fillId="0" borderId="1" xfId="1" applyFont="1" applyBorder="1" applyAlignment="1">
      <alignment horizontal="right" vertical="center"/>
    </xf>
    <xf numFmtId="9" fontId="0" fillId="0" borderId="1" xfId="1" applyFont="1" applyFill="1" applyBorder="1" applyAlignment="1">
      <alignment horizontal="right" vertical="center"/>
    </xf>
    <xf numFmtId="0" fontId="5" fillId="0" borderId="0" xfId="0" applyFont="1" applyAlignment="1">
      <alignment vertical="center"/>
    </xf>
    <xf numFmtId="1" fontId="0" fillId="0" borderId="1" xfId="1" applyNumberFormat="1" applyFont="1" applyBorder="1" applyAlignment="1">
      <alignment horizontal="right" vertical="center"/>
    </xf>
    <xf numFmtId="0" fontId="2" fillId="0" borderId="1" xfId="0" applyFont="1" applyBorder="1" applyAlignment="1">
      <alignment vertical="center"/>
    </xf>
    <xf numFmtId="9" fontId="0" fillId="0" borderId="1" xfId="0" applyNumberFormat="1" applyBorder="1" applyAlignment="1">
      <alignment vertical="center"/>
    </xf>
    <xf numFmtId="0" fontId="38" fillId="0" borderId="1" xfId="2" applyFont="1" applyBorder="1" applyAlignment="1">
      <alignment horizontal="center" vertical="center" wrapText="1"/>
    </xf>
    <xf numFmtId="0" fontId="39" fillId="0" borderId="0" xfId="0" applyFont="1" applyAlignment="1">
      <alignment horizontal="center" vertical="center"/>
    </xf>
    <xf numFmtId="0" fontId="39" fillId="0" borderId="1" xfId="0" applyFont="1" applyBorder="1" applyAlignment="1">
      <alignment horizontal="center" vertical="center"/>
    </xf>
    <xf numFmtId="0" fontId="38" fillId="0" borderId="0" xfId="2" applyFont="1" applyAlignment="1">
      <alignment horizontal="center" vertical="center" wrapText="1"/>
    </xf>
    <xf numFmtId="0" fontId="40" fillId="0" borderId="1" xfId="0" applyFont="1" applyBorder="1" applyAlignment="1">
      <alignment horizontal="left" wrapText="1"/>
    </xf>
    <xf numFmtId="0" fontId="41" fillId="0" borderId="1" xfId="0" applyFont="1" applyBorder="1" applyAlignment="1">
      <alignment horizontal="left" wrapText="1"/>
    </xf>
    <xf numFmtId="9" fontId="0" fillId="20" borderId="1" xfId="0" applyNumberFormat="1" applyFill="1" applyBorder="1" applyAlignment="1">
      <alignment vertical="center"/>
    </xf>
    <xf numFmtId="0" fontId="15" fillId="0" borderId="0" xfId="0" applyFont="1" applyAlignment="1">
      <alignment horizontal="center" vertical="center" wrapText="1"/>
    </xf>
    <xf numFmtId="9" fontId="5" fillId="0" borderId="1" xfId="1" applyFont="1" applyFill="1" applyBorder="1" applyAlignment="1">
      <alignment horizontal="center" vertical="center" wrapText="1"/>
    </xf>
    <xf numFmtId="9" fontId="6" fillId="0" borderId="1" xfId="1" applyFont="1" applyFill="1" applyBorder="1" applyAlignment="1">
      <alignment horizontal="center" vertical="center" wrapText="1"/>
    </xf>
    <xf numFmtId="9" fontId="5" fillId="0" borderId="3" xfId="0" applyNumberFormat="1" applyFont="1" applyBorder="1" applyAlignment="1">
      <alignment horizontal="center" vertical="center" wrapText="1"/>
    </xf>
    <xf numFmtId="9" fontId="5" fillId="20" borderId="1" xfId="0" applyNumberFormat="1" applyFont="1" applyFill="1" applyBorder="1" applyAlignment="1">
      <alignment horizontal="center" vertical="center" wrapText="1"/>
    </xf>
    <xf numFmtId="9" fontId="12" fillId="0" borderId="1" xfId="1" applyFont="1" applyBorder="1" applyAlignment="1">
      <alignment vertical="center"/>
    </xf>
    <xf numFmtId="9" fontId="5" fillId="0" borderId="1" xfId="0" applyNumberFormat="1" applyFont="1" applyBorder="1" applyAlignment="1">
      <alignment vertical="center"/>
    </xf>
    <xf numFmtId="10" fontId="5" fillId="0" borderId="1" xfId="0" applyNumberFormat="1" applyFont="1" applyBorder="1" applyAlignment="1">
      <alignment vertical="center"/>
    </xf>
    <xf numFmtId="164" fontId="5" fillId="0" borderId="1" xfId="0" applyNumberFormat="1" applyFont="1" applyBorder="1" applyAlignment="1">
      <alignment vertical="center"/>
    </xf>
    <xf numFmtId="0" fontId="5" fillId="0" borderId="7" xfId="0" applyFont="1" applyBorder="1" applyAlignment="1">
      <alignment vertical="center" wrapText="1"/>
    </xf>
    <xf numFmtId="10" fontId="0" fillId="0" borderId="1" xfId="1" applyNumberFormat="1" applyFont="1" applyBorder="1" applyAlignment="1">
      <alignment vertical="center"/>
    </xf>
    <xf numFmtId="164" fontId="0" fillId="0" borderId="1" xfId="1" applyNumberFormat="1" applyFont="1" applyBorder="1" applyAlignment="1">
      <alignment vertical="center"/>
    </xf>
    <xf numFmtId="0" fontId="42" fillId="3" borderId="1" xfId="0" applyFont="1" applyFill="1" applyBorder="1" applyAlignment="1">
      <alignment horizontal="center" vertical="center" wrapText="1"/>
    </xf>
    <xf numFmtId="0" fontId="43" fillId="0" borderId="0" xfId="0" applyFont="1" applyAlignment="1">
      <alignment horizontal="center" vertical="center" wrapText="1"/>
    </xf>
    <xf numFmtId="0" fontId="15" fillId="0" borderId="0" xfId="0" applyFont="1" applyAlignment="1">
      <alignment vertical="center"/>
    </xf>
    <xf numFmtId="0" fontId="3" fillId="0" borderId="0" xfId="0" applyFont="1" applyAlignment="1">
      <alignment vertical="center" wrapText="1"/>
    </xf>
    <xf numFmtId="0" fontId="44" fillId="0" borderId="0" xfId="0" applyFont="1" applyAlignment="1">
      <alignment horizontal="center" vertical="center" wrapText="1"/>
    </xf>
    <xf numFmtId="0" fontId="15" fillId="0" borderId="1" xfId="0" applyFont="1" applyBorder="1" applyAlignment="1">
      <alignment vertical="center" wrapText="1"/>
    </xf>
    <xf numFmtId="9" fontId="15" fillId="0" borderId="1" xfId="1" applyFont="1" applyBorder="1" applyAlignment="1">
      <alignment vertical="center" wrapText="1"/>
    </xf>
    <xf numFmtId="9" fontId="15" fillId="0" borderId="6" xfId="1" applyFont="1" applyBorder="1" applyAlignment="1">
      <alignment vertical="center" wrapText="1"/>
    </xf>
    <xf numFmtId="9" fontId="15" fillId="0" borderId="1" xfId="0" applyNumberFormat="1" applyFont="1" applyBorder="1" applyAlignment="1">
      <alignment vertical="center" wrapText="1"/>
    </xf>
    <xf numFmtId="9" fontId="3" fillId="0" borderId="1" xfId="1" applyFont="1" applyBorder="1" applyAlignment="1">
      <alignment vertical="center" wrapText="1"/>
    </xf>
    <xf numFmtId="9" fontId="22" fillId="0" borderId="1" xfId="1" applyFont="1" applyBorder="1" applyAlignment="1">
      <alignment vertical="center" wrapText="1"/>
    </xf>
    <xf numFmtId="9" fontId="47" fillId="0" borderId="1" xfId="1" applyFont="1" applyBorder="1" applyAlignment="1">
      <alignment vertical="center" wrapText="1"/>
    </xf>
    <xf numFmtId="9" fontId="15" fillId="0" borderId="1" xfId="0" applyNumberFormat="1" applyFont="1" applyBorder="1" applyAlignment="1">
      <alignment horizontal="right" vertical="center" wrapText="1"/>
    </xf>
    <xf numFmtId="10" fontId="15" fillId="0" borderId="1" xfId="1" applyNumberFormat="1" applyFont="1" applyBorder="1" applyAlignment="1">
      <alignment vertical="center" wrapText="1"/>
    </xf>
    <xf numFmtId="10" fontId="15" fillId="0" borderId="1" xfId="0" applyNumberFormat="1" applyFont="1" applyBorder="1" applyAlignment="1">
      <alignment vertical="center" wrapText="1"/>
    </xf>
    <xf numFmtId="0" fontId="15" fillId="0" borderId="1" xfId="0" applyFont="1" applyBorder="1" applyAlignment="1">
      <alignment horizontal="right" vertical="center" wrapText="1"/>
    </xf>
    <xf numFmtId="9" fontId="3" fillId="0" borderId="6" xfId="1" applyFont="1" applyBorder="1" applyAlignment="1">
      <alignment vertical="center" wrapText="1"/>
    </xf>
    <xf numFmtId="0" fontId="15" fillId="0" borderId="3" xfId="0" applyFont="1" applyBorder="1" applyAlignment="1">
      <alignment horizontal="center" vertical="center" wrapText="1"/>
    </xf>
    <xf numFmtId="0" fontId="15" fillId="0" borderId="3" xfId="0" applyFont="1" applyBorder="1" applyAlignment="1">
      <alignment vertical="center" wrapText="1"/>
    </xf>
    <xf numFmtId="9" fontId="15" fillId="0" borderId="3" xfId="0" applyNumberFormat="1" applyFont="1" applyBorder="1" applyAlignment="1">
      <alignment horizontal="right" vertical="center" wrapText="1"/>
    </xf>
    <xf numFmtId="0" fontId="15" fillId="0" borderId="3" xfId="0" applyFont="1" applyBorder="1" applyAlignment="1">
      <alignment horizontal="right" vertical="center" wrapText="1"/>
    </xf>
    <xf numFmtId="9" fontId="15" fillId="0" borderId="3" xfId="1" applyFont="1" applyBorder="1" applyAlignment="1">
      <alignment vertical="center" wrapText="1"/>
    </xf>
    <xf numFmtId="0" fontId="15" fillId="0" borderId="8" xfId="0" applyFont="1" applyBorder="1" applyAlignment="1">
      <alignment horizontal="center" vertical="center" wrapText="1"/>
    </xf>
    <xf numFmtId="0" fontId="15" fillId="0" borderId="8" xfId="0" applyFont="1" applyBorder="1" applyAlignment="1">
      <alignment vertical="center" wrapText="1"/>
    </xf>
    <xf numFmtId="9" fontId="15" fillId="0" borderId="8" xfId="0" applyNumberFormat="1" applyFont="1" applyBorder="1" applyAlignment="1">
      <alignment horizontal="right" vertical="center" wrapText="1"/>
    </xf>
    <xf numFmtId="9" fontId="3" fillId="0" borderId="3" xfId="1" applyFont="1" applyBorder="1" applyAlignment="1">
      <alignment vertical="center" wrapText="1"/>
    </xf>
    <xf numFmtId="0" fontId="16" fillId="0" borderId="8" xfId="0" applyFont="1" applyBorder="1" applyAlignment="1">
      <alignment horizontal="center" vertical="center" wrapText="1"/>
    </xf>
    <xf numFmtId="9" fontId="15" fillId="0" borderId="1" xfId="1" applyFont="1" applyBorder="1" applyAlignment="1">
      <alignment vertical="center"/>
    </xf>
    <xf numFmtId="10" fontId="16" fillId="8" borderId="1" xfId="0" applyNumberFormat="1" applyFont="1" applyFill="1" applyBorder="1" applyAlignment="1">
      <alignment horizontal="left" vertical="center" textRotation="90" shrinkToFit="1"/>
    </xf>
    <xf numFmtId="0" fontId="15" fillId="0" borderId="1" xfId="0" applyFont="1" applyBorder="1" applyAlignment="1">
      <alignment vertical="center"/>
    </xf>
    <xf numFmtId="0" fontId="8" fillId="15" borderId="1" xfId="0" applyFont="1" applyFill="1" applyBorder="1" applyAlignment="1">
      <alignment horizontal="center" vertical="center" wrapText="1"/>
    </xf>
    <xf numFmtId="0" fontId="8" fillId="15" borderId="1" xfId="0" applyFont="1" applyFill="1" applyBorder="1" applyAlignment="1">
      <alignment horizontal="left" vertical="center" wrapText="1"/>
    </xf>
    <xf numFmtId="10" fontId="16" fillId="16" borderId="1" xfId="0" applyNumberFormat="1" applyFont="1" applyFill="1" applyBorder="1" applyAlignment="1">
      <alignment horizontal="left" vertical="center" textRotation="90" shrinkToFit="1"/>
    </xf>
    <xf numFmtId="10" fontId="16" fillId="9" borderId="1" xfId="0" applyNumberFormat="1" applyFont="1" applyFill="1" applyBorder="1" applyAlignment="1">
      <alignment horizontal="left" vertical="center" textRotation="90" shrinkToFit="1"/>
    </xf>
    <xf numFmtId="10" fontId="16" fillId="7" borderId="1" xfId="0" applyNumberFormat="1" applyFont="1" applyFill="1" applyBorder="1" applyAlignment="1">
      <alignment horizontal="left" vertical="center" textRotation="90" shrinkToFit="1"/>
    </xf>
    <xf numFmtId="10" fontId="16" fillId="10" borderId="1" xfId="0" applyNumberFormat="1" applyFont="1" applyFill="1" applyBorder="1" applyAlignment="1">
      <alignment horizontal="left" vertical="center" textRotation="90" shrinkToFit="1"/>
    </xf>
    <xf numFmtId="10" fontId="16" fillId="7" borderId="1" xfId="0" applyNumberFormat="1" applyFont="1" applyFill="1" applyBorder="1" applyAlignment="1">
      <alignment horizontal="center" vertical="center" textRotation="90" shrinkToFit="1"/>
    </xf>
    <xf numFmtId="0" fontId="16" fillId="0" borderId="3"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 fillId="2" borderId="1" xfId="0" applyFont="1" applyFill="1" applyBorder="1" applyAlignment="1">
      <alignment horizontal="center" vertical="center"/>
    </xf>
    <xf numFmtId="0" fontId="6" fillId="3" borderId="1" xfId="0" applyFont="1" applyFill="1" applyBorder="1" applyAlignment="1">
      <alignment horizontal="left" vertical="center" wrapText="1"/>
    </xf>
    <xf numFmtId="9" fontId="5" fillId="0" borderId="1" xfId="1" applyFont="1" applyBorder="1" applyAlignment="1">
      <alignment vertical="center"/>
    </xf>
    <xf numFmtId="9" fontId="5" fillId="0" borderId="1" xfId="1" applyFont="1" applyBorder="1" applyAlignment="1">
      <alignment vertical="center" wrapText="1"/>
    </xf>
    <xf numFmtId="9" fontId="6" fillId="0" borderId="1" xfId="1" applyFont="1" applyBorder="1" applyAlignment="1">
      <alignment vertical="center" wrapText="1"/>
    </xf>
    <xf numFmtId="9" fontId="48" fillId="0" borderId="1" xfId="1" applyFont="1" applyBorder="1" applyAlignment="1">
      <alignment vertical="center" wrapText="1"/>
    </xf>
    <xf numFmtId="9" fontId="16" fillId="0" borderId="1" xfId="1" applyFont="1" applyBorder="1" applyAlignment="1">
      <alignment vertical="center" wrapText="1"/>
    </xf>
    <xf numFmtId="0" fontId="5" fillId="15" borderId="1" xfId="0" applyFont="1" applyFill="1" applyBorder="1" applyAlignment="1">
      <alignment vertical="center"/>
    </xf>
    <xf numFmtId="9" fontId="5" fillId="15" borderId="1" xfId="1" applyFont="1" applyFill="1" applyBorder="1" applyAlignment="1">
      <alignment vertical="center"/>
    </xf>
    <xf numFmtId="0" fontId="5" fillId="15" borderId="0" xfId="0" applyFont="1" applyFill="1" applyAlignment="1">
      <alignment vertical="center"/>
    </xf>
    <xf numFmtId="9" fontId="6" fillId="0" borderId="3" xfId="1" applyFont="1" applyBorder="1" applyAlignment="1">
      <alignment vertical="center" wrapText="1"/>
    </xf>
    <xf numFmtId="0" fontId="5" fillId="0" borderId="8" xfId="0" applyFont="1" applyBorder="1" applyAlignment="1">
      <alignment vertical="center" wrapText="1"/>
    </xf>
    <xf numFmtId="0" fontId="5" fillId="0" borderId="3" xfId="0" applyFont="1" applyBorder="1" applyAlignment="1">
      <alignment vertical="center" wrapText="1"/>
    </xf>
    <xf numFmtId="0" fontId="8" fillId="0" borderId="3" xfId="0" applyFont="1" applyBorder="1" applyAlignment="1">
      <alignment vertical="center" wrapText="1"/>
    </xf>
    <xf numFmtId="0" fontId="5" fillId="0" borderId="10" xfId="0" applyFont="1" applyBorder="1" applyAlignment="1">
      <alignment vertical="center" wrapText="1"/>
    </xf>
    <xf numFmtId="0" fontId="16" fillId="0" borderId="7" xfId="0" applyFont="1" applyBorder="1" applyAlignment="1">
      <alignment vertical="center" wrapText="1"/>
    </xf>
    <xf numFmtId="0" fontId="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1" xfId="0" applyFont="1" applyBorder="1" applyAlignment="1">
      <alignment horizontal="center" vertical="center" wrapText="1"/>
    </xf>
    <xf numFmtId="3" fontId="5" fillId="0" borderId="1" xfId="0" applyNumberFormat="1" applyFont="1" applyBorder="1" applyAlignment="1">
      <alignment horizontal="center" vertical="center"/>
    </xf>
    <xf numFmtId="0" fontId="5" fillId="0" borderId="0" xfId="0" applyFont="1" applyAlignment="1">
      <alignment vertical="center" wrapText="1"/>
    </xf>
    <xf numFmtId="0" fontId="8" fillId="12" borderId="11" xfId="0" applyFont="1" applyFill="1" applyBorder="1" applyAlignment="1">
      <alignment vertical="center" wrapText="1"/>
    </xf>
    <xf numFmtId="0" fontId="8" fillId="12" borderId="7" xfId="0" applyFont="1" applyFill="1" applyBorder="1" applyAlignment="1">
      <alignment vertical="center" wrapText="1"/>
    </xf>
    <xf numFmtId="0" fontId="8" fillId="0" borderId="7" xfId="0" applyFont="1" applyBorder="1" applyAlignment="1">
      <alignment vertical="center" wrapText="1"/>
    </xf>
    <xf numFmtId="0" fontId="8" fillId="12" borderId="10" xfId="0" applyFont="1" applyFill="1" applyBorder="1" applyAlignment="1">
      <alignment vertical="center" wrapText="1"/>
    </xf>
    <xf numFmtId="0" fontId="8" fillId="12" borderId="17" xfId="0" applyFont="1" applyFill="1" applyBorder="1" applyAlignment="1">
      <alignment vertical="center" wrapText="1"/>
    </xf>
    <xf numFmtId="9" fontId="47" fillId="0" borderId="0" xfId="1" applyFont="1" applyBorder="1" applyAlignment="1">
      <alignment vertical="center" wrapText="1"/>
    </xf>
    <xf numFmtId="9" fontId="15" fillId="0" borderId="0" xfId="1" applyFont="1" applyBorder="1" applyAlignment="1">
      <alignment vertical="center" wrapText="1"/>
    </xf>
    <xf numFmtId="9" fontId="3" fillId="0" borderId="0" xfId="1" applyFont="1" applyBorder="1" applyAlignment="1">
      <alignment vertical="center" wrapText="1"/>
    </xf>
    <xf numFmtId="0" fontId="15" fillId="0" borderId="0" xfId="0" applyFont="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43" fillId="0" borderId="1" xfId="0" applyFont="1" applyBorder="1" applyAlignment="1">
      <alignment vertical="center" wrapText="1"/>
    </xf>
    <xf numFmtId="0" fontId="18" fillId="0" borderId="1" xfId="0" applyFont="1" applyBorder="1" applyAlignment="1">
      <alignment horizontal="center" vertical="center" wrapText="1"/>
    </xf>
    <xf numFmtId="9" fontId="0" fillId="0" borderId="0" xfId="0" applyNumberFormat="1"/>
    <xf numFmtId="9" fontId="0" fillId="14" borderId="0" xfId="1" applyFont="1" applyFill="1"/>
    <xf numFmtId="9" fontId="18" fillId="0" borderId="1" xfId="1" applyFont="1" applyBorder="1" applyAlignment="1">
      <alignment vertical="center" wrapText="1"/>
    </xf>
    <xf numFmtId="9" fontId="43" fillId="0" borderId="1" xfId="1" applyFont="1" applyBorder="1" applyAlignment="1">
      <alignment vertical="center" wrapText="1"/>
    </xf>
    <xf numFmtId="9" fontId="31" fillId="0" borderId="1" xfId="2" applyNumberFormat="1" applyBorder="1" applyAlignment="1">
      <alignment vertical="center" wrapText="1"/>
    </xf>
    <xf numFmtId="0" fontId="5" fillId="23" borderId="1" xfId="0" applyFont="1" applyFill="1" applyBorder="1" applyAlignment="1">
      <alignment horizontal="left" vertical="center" wrapText="1"/>
    </xf>
    <xf numFmtId="0" fontId="6" fillId="0" borderId="1" xfId="0" applyFont="1" applyBorder="1" applyAlignment="1">
      <alignment vertical="center" wrapText="1"/>
    </xf>
    <xf numFmtId="9" fontId="5" fillId="0" borderId="5" xfId="1" applyFont="1" applyBorder="1" applyAlignment="1">
      <alignment vertical="center"/>
    </xf>
    <xf numFmtId="9" fontId="5" fillId="0" borderId="3" xfId="1" applyFont="1" applyBorder="1" applyAlignment="1">
      <alignment vertical="center"/>
    </xf>
    <xf numFmtId="9" fontId="5" fillId="0" borderId="5" xfId="1" applyFont="1" applyBorder="1" applyAlignment="1">
      <alignment vertical="center" wrapText="1"/>
    </xf>
    <xf numFmtId="0" fontId="5" fillId="0" borderId="5" xfId="0" applyFont="1" applyBorder="1" applyAlignment="1">
      <alignment vertical="center" wrapText="1"/>
    </xf>
    <xf numFmtId="0" fontId="6" fillId="0" borderId="5" xfId="0" applyFont="1" applyBorder="1" applyAlignment="1">
      <alignment vertical="center" wrapText="1"/>
    </xf>
    <xf numFmtId="0" fontId="15" fillId="0" borderId="9" xfId="0" applyFont="1" applyBorder="1" applyAlignment="1">
      <alignment horizontal="right" vertical="center" wrapText="1"/>
    </xf>
    <xf numFmtId="9" fontId="29" fillId="0" borderId="3" xfId="1" applyFont="1" applyBorder="1" applyAlignment="1">
      <alignment vertical="center" wrapText="1"/>
    </xf>
    <xf numFmtId="9" fontId="29" fillId="0" borderId="1" xfId="1" applyFont="1" applyBorder="1" applyAlignment="1">
      <alignment vertical="center" wrapText="1"/>
    </xf>
    <xf numFmtId="9" fontId="20" fillId="0" borderId="0" xfId="1" applyFont="1" applyBorder="1" applyAlignment="1">
      <alignment vertical="center" wrapText="1"/>
    </xf>
    <xf numFmtId="9" fontId="20" fillId="0" borderId="7" xfId="1" applyFont="1" applyBorder="1" applyAlignment="1">
      <alignment vertical="center" wrapText="1"/>
    </xf>
    <xf numFmtId="9" fontId="0" fillId="0" borderId="7" xfId="1" applyFont="1" applyBorder="1" applyAlignment="1">
      <alignment vertical="center"/>
    </xf>
    <xf numFmtId="10" fontId="5" fillId="0" borderId="7" xfId="0" applyNumberFormat="1" applyFont="1" applyBorder="1" applyAlignment="1">
      <alignment vertical="center"/>
    </xf>
    <xf numFmtId="0" fontId="8" fillId="22" borderId="1" xfId="0" applyFont="1" applyFill="1" applyBorder="1" applyAlignment="1">
      <alignment horizontal="center" vertical="center" wrapText="1"/>
    </xf>
    <xf numFmtId="9" fontId="31" fillId="0" borderId="1" xfId="2" applyNumberFormat="1" applyFill="1" applyBorder="1" applyAlignment="1">
      <alignment horizontal="left" vertical="center" wrapText="1"/>
    </xf>
    <xf numFmtId="9" fontId="31" fillId="0" borderId="1" xfId="2" applyNumberFormat="1" applyFill="1" applyBorder="1" applyAlignment="1">
      <alignment horizontal="center" vertical="center" wrapText="1"/>
    </xf>
    <xf numFmtId="9" fontId="15" fillId="0" borderId="1" xfId="1" applyFont="1" applyBorder="1" applyAlignment="1">
      <alignment horizontal="left" vertical="center" wrapText="1"/>
    </xf>
    <xf numFmtId="9" fontId="3" fillId="0" borderId="3" xfId="1" applyFont="1" applyBorder="1" applyAlignment="1">
      <alignment horizontal="left" vertical="center" wrapText="1"/>
    </xf>
    <xf numFmtId="9" fontId="31" fillId="0" borderId="1" xfId="2" applyNumberFormat="1" applyBorder="1" applyAlignment="1">
      <alignment horizontal="left" vertical="center" wrapText="1"/>
    </xf>
    <xf numFmtId="0" fontId="31" fillId="0" borderId="0" xfId="2" applyAlignment="1">
      <alignment horizontal="left" vertical="center"/>
    </xf>
    <xf numFmtId="0" fontId="26" fillId="4" borderId="1" xfId="0" applyFont="1" applyFill="1" applyBorder="1" applyAlignment="1">
      <alignment horizontal="center" vertical="center" textRotation="90" wrapText="1"/>
    </xf>
    <xf numFmtId="0" fontId="31" fillId="0" borderId="0" xfId="2" applyAlignment="1">
      <alignment wrapText="1"/>
    </xf>
    <xf numFmtId="0" fontId="18" fillId="0" borderId="1" xfId="0" applyFont="1" applyBorder="1" applyAlignment="1">
      <alignment horizontal="left" vertical="center" wrapText="1"/>
    </xf>
    <xf numFmtId="9" fontId="12" fillId="0" borderId="1" xfId="1" applyFont="1" applyFill="1" applyBorder="1" applyAlignment="1">
      <alignment vertical="center"/>
    </xf>
    <xf numFmtId="0" fontId="31" fillId="0" borderId="1" xfId="2" applyBorder="1" applyAlignment="1">
      <alignment wrapText="1"/>
    </xf>
    <xf numFmtId="9" fontId="5" fillId="4"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1" fontId="37" fillId="4" borderId="1" xfId="0" applyNumberFormat="1" applyFont="1" applyFill="1" applyBorder="1" applyAlignment="1">
      <alignment horizontal="center" vertical="center" textRotation="255" wrapText="1"/>
    </xf>
    <xf numFmtId="9" fontId="18" fillId="4" borderId="1" xfId="1" applyFont="1" applyFill="1" applyBorder="1" applyAlignment="1">
      <alignment vertical="center"/>
    </xf>
    <xf numFmtId="0" fontId="18" fillId="4" borderId="1" xfId="0" applyFont="1" applyFill="1" applyBorder="1" applyAlignment="1">
      <alignment vertical="center"/>
    </xf>
    <xf numFmtId="9" fontId="18" fillId="4" borderId="1" xfId="0" applyNumberFormat="1" applyFont="1" applyFill="1" applyBorder="1" applyAlignment="1">
      <alignment vertical="center"/>
    </xf>
    <xf numFmtId="165" fontId="29" fillId="0" borderId="1" xfId="3" applyNumberFormat="1" applyFont="1" applyBorder="1" applyAlignment="1">
      <alignment horizontal="center" vertical="center" wrapText="1"/>
    </xf>
    <xf numFmtId="43" fontId="29" fillId="0" borderId="1" xfId="3" applyFont="1" applyBorder="1" applyAlignment="1">
      <alignment horizontal="center" vertical="center"/>
    </xf>
    <xf numFmtId="165" fontId="29" fillId="0" borderId="1" xfId="3" applyNumberFormat="1" applyFont="1" applyBorder="1" applyAlignment="1">
      <alignment horizontal="center" vertical="center"/>
    </xf>
    <xf numFmtId="9" fontId="0" fillId="4" borderId="1" xfId="1" applyFont="1" applyFill="1" applyBorder="1" applyAlignment="1">
      <alignment horizontal="center" vertical="center" wrapText="1"/>
    </xf>
    <xf numFmtId="9" fontId="12" fillId="4" borderId="1" xfId="1" applyFont="1" applyFill="1" applyBorder="1" applyAlignment="1">
      <alignment horizontal="center" vertical="center" wrapText="1"/>
    </xf>
    <xf numFmtId="10" fontId="0" fillId="4" borderId="1" xfId="1" applyNumberFormat="1" applyFont="1" applyFill="1" applyBorder="1" applyAlignment="1">
      <alignment vertical="center"/>
    </xf>
    <xf numFmtId="10" fontId="5" fillId="4" borderId="1" xfId="0" applyNumberFormat="1" applyFont="1" applyFill="1" applyBorder="1" applyAlignment="1">
      <alignment vertical="center"/>
    </xf>
    <xf numFmtId="164" fontId="0" fillId="4" borderId="1" xfId="1" applyNumberFormat="1" applyFont="1" applyFill="1" applyBorder="1" applyAlignment="1">
      <alignment vertical="center"/>
    </xf>
    <xf numFmtId="10" fontId="15" fillId="4" borderId="1" xfId="1" applyNumberFormat="1" applyFont="1" applyFill="1" applyBorder="1" applyAlignment="1">
      <alignment vertical="center" wrapText="1"/>
    </xf>
    <xf numFmtId="10" fontId="15" fillId="4" borderId="1" xfId="0" applyNumberFormat="1" applyFont="1" applyFill="1" applyBorder="1" applyAlignment="1">
      <alignment vertical="center" wrapText="1"/>
    </xf>
    <xf numFmtId="9" fontId="15" fillId="4" borderId="1" xfId="0" applyNumberFormat="1" applyFont="1" applyFill="1" applyBorder="1" applyAlignment="1">
      <alignment vertical="center" wrapText="1"/>
    </xf>
    <xf numFmtId="9" fontId="15" fillId="4" borderId="1" xfId="1" applyFont="1" applyFill="1" applyBorder="1" applyAlignment="1">
      <alignment vertical="center" wrapText="1"/>
    </xf>
    <xf numFmtId="9" fontId="15" fillId="4" borderId="3" xfId="1" applyFont="1" applyFill="1" applyBorder="1" applyAlignment="1">
      <alignment vertical="center" wrapText="1"/>
    </xf>
    <xf numFmtId="9" fontId="3" fillId="4" borderId="1" xfId="1" applyFont="1" applyFill="1" applyBorder="1" applyAlignment="1">
      <alignment vertical="center" wrapText="1"/>
    </xf>
    <xf numFmtId="9" fontId="3" fillId="4" borderId="3" xfId="1" applyFont="1" applyFill="1" applyBorder="1" applyAlignment="1">
      <alignment vertical="center" wrapText="1"/>
    </xf>
    <xf numFmtId="9" fontId="0" fillId="4" borderId="1" xfId="1" applyFont="1" applyFill="1" applyBorder="1" applyAlignment="1">
      <alignment horizontal="right" vertical="center"/>
    </xf>
    <xf numFmtId="9" fontId="15" fillId="4" borderId="1" xfId="1" applyFont="1" applyFill="1" applyBorder="1" applyAlignment="1">
      <alignment vertical="center"/>
    </xf>
    <xf numFmtId="9" fontId="0" fillId="0" borderId="0" xfId="0" applyNumberFormat="1" applyAlignment="1">
      <alignment vertical="center"/>
    </xf>
    <xf numFmtId="164" fontId="0" fillId="0" borderId="1" xfId="0" applyNumberFormat="1" applyBorder="1" applyAlignment="1">
      <alignment vertical="center"/>
    </xf>
    <xf numFmtId="9" fontId="12" fillId="0" borderId="1" xfId="0" applyNumberFormat="1" applyFont="1" applyBorder="1" applyAlignment="1">
      <alignment vertical="center" wrapText="1"/>
    </xf>
    <xf numFmtId="9" fontId="15" fillId="0" borderId="1" xfId="0" applyNumberFormat="1" applyFont="1" applyBorder="1" applyAlignment="1">
      <alignment vertical="center"/>
    </xf>
    <xf numFmtId="17" fontId="0" fillId="0" borderId="0" xfId="0" applyNumberFormat="1"/>
    <xf numFmtId="0" fontId="34" fillId="0" borderId="0" xfId="0" applyFont="1"/>
    <xf numFmtId="0" fontId="34" fillId="0" borderId="0" xfId="0" applyFont="1" applyAlignment="1">
      <alignment horizontal="left"/>
    </xf>
    <xf numFmtId="0" fontId="30" fillId="0" borderId="0" xfId="0" applyFont="1"/>
    <xf numFmtId="0" fontId="32" fillId="0" borderId="0" xfId="0" applyFont="1"/>
    <xf numFmtId="0" fontId="33" fillId="0" borderId="0" xfId="0" applyFont="1"/>
    <xf numFmtId="0" fontId="34" fillId="0" borderId="0" xfId="0" applyFont="1" applyAlignment="1">
      <alignment horizontal="left" vertical="center"/>
    </xf>
    <xf numFmtId="0" fontId="5" fillId="14" borderId="3"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9" fontId="5" fillId="22" borderId="5" xfId="1" applyFont="1" applyFill="1" applyBorder="1" applyAlignment="1">
      <alignment vertical="center"/>
    </xf>
    <xf numFmtId="9" fontId="5" fillId="22" borderId="1" xfId="1" applyFont="1" applyFill="1" applyBorder="1" applyAlignment="1">
      <alignment vertical="center"/>
    </xf>
    <xf numFmtId="9" fontId="5" fillId="5" borderId="5" xfId="1" applyFont="1" applyFill="1" applyBorder="1" applyAlignment="1">
      <alignment vertical="center"/>
    </xf>
    <xf numFmtId="9" fontId="5" fillId="5" borderId="1" xfId="1" applyFont="1" applyFill="1" applyBorder="1" applyAlignment="1">
      <alignment vertical="center"/>
    </xf>
    <xf numFmtId="1" fontId="5" fillId="0" borderId="1" xfId="1" applyNumberFormat="1" applyFont="1" applyBorder="1" applyAlignment="1">
      <alignment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25" borderId="1" xfId="0" applyFont="1" applyFill="1" applyBorder="1" applyAlignment="1">
      <alignment horizontal="center" vertical="center" wrapText="1"/>
    </xf>
    <xf numFmtId="165" fontId="0" fillId="4" borderId="1" xfId="3" applyNumberFormat="1" applyFont="1" applyFill="1" applyBorder="1" applyAlignment="1">
      <alignment vertical="center"/>
    </xf>
    <xf numFmtId="165" fontId="0" fillId="0" borderId="1" xfId="3" applyNumberFormat="1" applyFont="1" applyBorder="1" applyAlignment="1">
      <alignment vertical="center"/>
    </xf>
    <xf numFmtId="0" fontId="26" fillId="5" borderId="1" xfId="0" applyFont="1" applyFill="1" applyBorder="1" applyAlignment="1">
      <alignment horizontal="center" vertical="center" textRotation="90" wrapText="1"/>
    </xf>
    <xf numFmtId="9" fontId="0" fillId="5" borderId="1" xfId="1" applyFont="1" applyFill="1" applyBorder="1" applyAlignment="1">
      <alignment vertical="center"/>
    </xf>
    <xf numFmtId="9" fontId="0" fillId="5" borderId="1" xfId="1" applyFont="1" applyFill="1" applyBorder="1" applyAlignment="1">
      <alignment horizontal="center" vertical="center" wrapText="1"/>
    </xf>
    <xf numFmtId="9" fontId="5" fillId="5" borderId="1" xfId="1" applyFont="1" applyFill="1" applyBorder="1" applyAlignment="1">
      <alignment horizontal="center" vertical="center" wrapText="1"/>
    </xf>
    <xf numFmtId="9" fontId="12" fillId="5" borderId="1" xfId="1" applyFont="1" applyFill="1" applyBorder="1" applyAlignment="1">
      <alignment vertical="center"/>
    </xf>
    <xf numFmtId="0" fontId="26" fillId="5" borderId="1" xfId="0" applyFont="1" applyFill="1" applyBorder="1" applyAlignment="1">
      <alignment horizontal="center" vertical="center" textRotation="255" wrapText="1"/>
    </xf>
    <xf numFmtId="9" fontId="18" fillId="5" borderId="1" xfId="1" applyFont="1" applyFill="1" applyBorder="1" applyAlignment="1">
      <alignment vertical="center"/>
    </xf>
    <xf numFmtId="9" fontId="18" fillId="5" borderId="1" xfId="0" applyNumberFormat="1" applyFont="1" applyFill="1" applyBorder="1" applyAlignment="1">
      <alignment vertical="center"/>
    </xf>
    <xf numFmtId="0" fontId="18" fillId="5" borderId="1" xfId="0" applyFont="1" applyFill="1" applyBorder="1" applyAlignment="1">
      <alignment vertical="center"/>
    </xf>
    <xf numFmtId="10" fontId="15" fillId="5" borderId="1" xfId="1" applyNumberFormat="1" applyFont="1" applyFill="1" applyBorder="1" applyAlignment="1">
      <alignment vertical="center" wrapText="1"/>
    </xf>
    <xf numFmtId="9" fontId="15" fillId="5" borderId="1" xfId="1" applyFont="1" applyFill="1" applyBorder="1" applyAlignment="1">
      <alignment vertical="center" wrapText="1"/>
    </xf>
    <xf numFmtId="9" fontId="15" fillId="5" borderId="3" xfId="1" applyFont="1" applyFill="1" applyBorder="1" applyAlignment="1">
      <alignment vertical="center" wrapText="1"/>
    </xf>
    <xf numFmtId="10" fontId="15" fillId="5" borderId="1" xfId="0" applyNumberFormat="1" applyFont="1" applyFill="1" applyBorder="1" applyAlignment="1">
      <alignment vertical="center" wrapText="1"/>
    </xf>
    <xf numFmtId="9" fontId="15" fillId="5" borderId="1" xfId="0" applyNumberFormat="1" applyFont="1" applyFill="1" applyBorder="1" applyAlignment="1">
      <alignment vertical="center" wrapText="1"/>
    </xf>
    <xf numFmtId="9" fontId="3" fillId="5" borderId="1" xfId="1" applyFont="1" applyFill="1" applyBorder="1" applyAlignment="1">
      <alignment vertical="center" wrapText="1"/>
    </xf>
    <xf numFmtId="9" fontId="3" fillId="5" borderId="3" xfId="1" applyFont="1" applyFill="1" applyBorder="1" applyAlignment="1">
      <alignment vertical="center" wrapText="1"/>
    </xf>
    <xf numFmtId="9" fontId="15" fillId="26" borderId="1" xfId="1" applyFont="1" applyFill="1" applyBorder="1" applyAlignment="1">
      <alignment vertical="center" wrapText="1"/>
    </xf>
    <xf numFmtId="9" fontId="0" fillId="0" borderId="7" xfId="1" applyFont="1" applyBorder="1" applyAlignment="1">
      <alignment vertical="center" wrapText="1"/>
    </xf>
    <xf numFmtId="164" fontId="0" fillId="26" borderId="6" xfId="1" applyNumberFormat="1" applyFont="1" applyFill="1" applyBorder="1" applyAlignment="1">
      <alignment vertical="center"/>
    </xf>
    <xf numFmtId="9" fontId="0" fillId="26" borderId="6" xfId="1" applyFont="1" applyFill="1" applyBorder="1" applyAlignment="1">
      <alignment vertical="center"/>
    </xf>
    <xf numFmtId="10" fontId="5" fillId="5" borderId="1" xfId="0" applyNumberFormat="1" applyFont="1" applyFill="1" applyBorder="1" applyAlignment="1">
      <alignment vertical="center"/>
    </xf>
    <xf numFmtId="164" fontId="0" fillId="5" borderId="1" xfId="1" applyNumberFormat="1" applyFont="1" applyFill="1" applyBorder="1" applyAlignment="1">
      <alignment vertical="center"/>
    </xf>
    <xf numFmtId="9" fontId="0" fillId="26" borderId="1" xfId="1" applyFont="1" applyFill="1" applyBorder="1" applyAlignment="1">
      <alignment horizontal="center" vertical="center" wrapText="1"/>
    </xf>
    <xf numFmtId="9" fontId="18" fillId="0" borderId="1" xfId="1" applyFont="1" applyBorder="1" applyAlignment="1">
      <alignment horizontal="left" vertical="center" wrapText="1"/>
    </xf>
    <xf numFmtId="0" fontId="8" fillId="13" borderId="1" xfId="0" applyFont="1" applyFill="1" applyBorder="1" applyAlignment="1">
      <alignment horizontal="left" vertical="center" wrapText="1"/>
    </xf>
    <xf numFmtId="0" fontId="31" fillId="0" borderId="1" xfId="4" applyBorder="1" applyAlignment="1">
      <alignment wrapText="1"/>
    </xf>
    <xf numFmtId="9" fontId="15" fillId="21" borderId="1" xfId="1" applyFont="1" applyFill="1" applyBorder="1" applyAlignment="1">
      <alignment vertical="center" wrapText="1"/>
    </xf>
    <xf numFmtId="0" fontId="46" fillId="6" borderId="3" xfId="0" applyFont="1" applyFill="1" applyBorder="1" applyAlignment="1">
      <alignment horizontal="center" vertical="center" wrapText="1"/>
    </xf>
    <xf numFmtId="0" fontId="46" fillId="6" borderId="5" xfId="0" applyFont="1" applyFill="1" applyBorder="1" applyAlignment="1">
      <alignment horizontal="center" vertical="center" wrapText="1"/>
    </xf>
    <xf numFmtId="9" fontId="5" fillId="26" borderId="1" xfId="1" applyFont="1" applyFill="1" applyBorder="1" applyAlignment="1">
      <alignment horizontal="center" vertical="center" wrapText="1"/>
    </xf>
    <xf numFmtId="9" fontId="24"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9" fontId="12" fillId="0" borderId="0" xfId="1" applyFont="1" applyFill="1" applyBorder="1" applyAlignment="1">
      <alignment horizontal="center" vertical="center" wrapText="1"/>
    </xf>
    <xf numFmtId="0" fontId="12" fillId="17" borderId="0" xfId="0" applyFont="1" applyFill="1" applyAlignment="1">
      <alignment horizontal="center" vertical="center" wrapText="1"/>
    </xf>
    <xf numFmtId="9" fontId="30" fillId="0" borderId="1" xfId="1" applyFont="1" applyBorder="1" applyAlignment="1">
      <alignment horizontal="center" vertical="center" wrapText="1"/>
    </xf>
    <xf numFmtId="9" fontId="30"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9" fontId="0" fillId="0" borderId="1" xfId="1" applyFont="1" applyBorder="1" applyAlignment="1">
      <alignment horizontal="center" vertical="center" wrapText="1"/>
    </xf>
    <xf numFmtId="9" fontId="0" fillId="0" borderId="1" xfId="0" applyNumberFormat="1" applyBorder="1" applyAlignment="1">
      <alignment horizontal="center" vertical="center" wrapText="1"/>
    </xf>
    <xf numFmtId="0" fontId="18" fillId="0" borderId="3" xfId="0" applyFont="1" applyBorder="1" applyAlignment="1">
      <alignment horizontal="center" vertical="center" wrapText="1"/>
    </xf>
    <xf numFmtId="0" fontId="18" fillId="0" borderId="3" xfId="0" applyFont="1" applyBorder="1" applyAlignment="1">
      <alignment vertical="center" wrapText="1"/>
    </xf>
    <xf numFmtId="0" fontId="18" fillId="0" borderId="10" xfId="0" applyFont="1" applyBorder="1" applyAlignment="1">
      <alignment vertical="center" wrapText="1"/>
    </xf>
    <xf numFmtId="0" fontId="18" fillId="0" borderId="7" xfId="0" applyFont="1" applyBorder="1" applyAlignment="1">
      <alignment horizontal="center" vertical="center" wrapText="1"/>
    </xf>
    <xf numFmtId="9" fontId="5" fillId="26" borderId="1" xfId="1" applyFont="1" applyFill="1" applyBorder="1" applyAlignment="1">
      <alignment vertical="center"/>
    </xf>
    <xf numFmtId="0" fontId="31" fillId="0" borderId="1" xfId="4" applyFill="1" applyBorder="1" applyAlignment="1">
      <alignment wrapText="1"/>
    </xf>
    <xf numFmtId="166" fontId="5" fillId="5" borderId="1" xfId="1" applyNumberFormat="1" applyFont="1" applyFill="1" applyBorder="1" applyAlignment="1">
      <alignment vertical="center"/>
    </xf>
    <xf numFmtId="166" fontId="16" fillId="27" borderId="1" xfId="0" applyNumberFormat="1" applyFont="1" applyFill="1" applyBorder="1"/>
    <xf numFmtId="166" fontId="16" fillId="0" borderId="7" xfId="0" applyNumberFormat="1" applyFont="1" applyBorder="1"/>
    <xf numFmtId="166" fontId="16" fillId="27" borderId="7" xfId="0" applyNumberFormat="1" applyFont="1" applyFill="1" applyBorder="1"/>
    <xf numFmtId="166" fontId="16" fillId="27" borderId="5" xfId="0" applyNumberFormat="1" applyFont="1" applyFill="1" applyBorder="1"/>
    <xf numFmtId="166" fontId="16" fillId="0" borderId="11" xfId="0" applyNumberFormat="1" applyFont="1" applyBorder="1"/>
    <xf numFmtId="166" fontId="16" fillId="27" borderId="11" xfId="0" applyNumberFormat="1" applyFont="1" applyFill="1" applyBorder="1"/>
    <xf numFmtId="0" fontId="5" fillId="26" borderId="3" xfId="0" applyFont="1" applyFill="1" applyBorder="1" applyAlignment="1">
      <alignment horizontal="center" vertical="center" wrapText="1"/>
    </xf>
    <xf numFmtId="0" fontId="8" fillId="26" borderId="1" xfId="0" applyFont="1" applyFill="1" applyBorder="1" applyAlignment="1">
      <alignment horizontal="left" vertical="center" wrapText="1"/>
    </xf>
    <xf numFmtId="10" fontId="16" fillId="0" borderId="1" xfId="0" applyNumberFormat="1" applyFont="1" applyBorder="1" applyAlignment="1">
      <alignment horizontal="center" vertical="center" textRotation="90" shrinkToFit="1"/>
    </xf>
    <xf numFmtId="9" fontId="5" fillId="26" borderId="5" xfId="1" applyFont="1" applyFill="1" applyBorder="1" applyAlignment="1">
      <alignment vertical="center"/>
    </xf>
    <xf numFmtId="9" fontId="5" fillId="21" borderId="1" xfId="1" applyFont="1" applyFill="1" applyBorder="1" applyAlignment="1">
      <alignment vertical="center"/>
    </xf>
    <xf numFmtId="9" fontId="5" fillId="21" borderId="5" xfId="1" applyFont="1" applyFill="1" applyBorder="1" applyAlignment="1">
      <alignment vertical="center"/>
    </xf>
    <xf numFmtId="9" fontId="0" fillId="21" borderId="1" xfId="1" applyFont="1" applyFill="1" applyBorder="1" applyAlignment="1">
      <alignment vertical="center"/>
    </xf>
    <xf numFmtId="9" fontId="0" fillId="22" borderId="1" xfId="1" applyFont="1" applyFill="1" applyBorder="1" applyAlignment="1">
      <alignment vertical="center"/>
    </xf>
    <xf numFmtId="1" fontId="5" fillId="5" borderId="5" xfId="1" applyNumberFormat="1" applyFont="1" applyFill="1" applyBorder="1" applyAlignment="1">
      <alignment vertical="center"/>
    </xf>
    <xf numFmtId="1" fontId="5" fillId="5" borderId="1" xfId="1" applyNumberFormat="1" applyFont="1" applyFill="1" applyBorder="1" applyAlignment="1">
      <alignment vertical="center"/>
    </xf>
    <xf numFmtId="165" fontId="18" fillId="22" borderId="1" xfId="1" applyNumberFormat="1" applyFont="1" applyFill="1" applyBorder="1" applyAlignment="1">
      <alignment horizontal="center" vertical="center"/>
    </xf>
    <xf numFmtId="165" fontId="18" fillId="0" borderId="1" xfId="1" applyNumberFormat="1" applyFont="1" applyBorder="1" applyAlignment="1">
      <alignment horizontal="center" vertical="center"/>
    </xf>
    <xf numFmtId="165" fontId="0" fillId="22" borderId="1" xfId="3" applyNumberFormat="1" applyFont="1" applyFill="1" applyBorder="1" applyAlignment="1">
      <alignment vertical="center"/>
    </xf>
    <xf numFmtId="165" fontId="18" fillId="22" borderId="1" xfId="1" applyNumberFormat="1" applyFont="1" applyFill="1" applyBorder="1" applyAlignment="1">
      <alignment vertical="center"/>
    </xf>
    <xf numFmtId="165" fontId="18" fillId="0" borderId="1" xfId="1" applyNumberFormat="1" applyFont="1" applyFill="1" applyBorder="1" applyAlignment="1">
      <alignment vertical="center"/>
    </xf>
    <xf numFmtId="165" fontId="18" fillId="22" borderId="1" xfId="0" applyNumberFormat="1" applyFont="1" applyFill="1" applyBorder="1" applyAlignment="1">
      <alignment horizontal="left" vertical="center"/>
    </xf>
    <xf numFmtId="165" fontId="18" fillId="0" borderId="1" xfId="0" applyNumberFormat="1" applyFont="1" applyBorder="1" applyAlignment="1">
      <alignment horizontal="left" vertical="center"/>
    </xf>
    <xf numFmtId="165" fontId="18" fillId="22" borderId="3" xfId="1" applyNumberFormat="1" applyFont="1" applyFill="1" applyBorder="1" applyAlignment="1">
      <alignment horizontal="center" vertical="center"/>
    </xf>
    <xf numFmtId="165" fontId="18" fillId="0" borderId="3" xfId="1" applyNumberFormat="1" applyFont="1" applyBorder="1" applyAlignment="1">
      <alignment horizontal="center" vertical="center"/>
    </xf>
    <xf numFmtId="1" fontId="5" fillId="22" borderId="1" xfId="1" applyNumberFormat="1" applyFont="1" applyFill="1" applyBorder="1" applyAlignment="1">
      <alignment vertical="center"/>
    </xf>
    <xf numFmtId="1" fontId="18" fillId="22" borderId="1" xfId="1" applyNumberFormat="1" applyFont="1" applyFill="1" applyBorder="1" applyAlignment="1">
      <alignment vertical="center"/>
    </xf>
    <xf numFmtId="9" fontId="0" fillId="5" borderId="1" xfId="1" applyFont="1" applyFill="1" applyBorder="1" applyAlignment="1">
      <alignment horizontal="right" vertical="center"/>
    </xf>
    <xf numFmtId="0" fontId="0" fillId="5" borderId="1" xfId="0" applyFill="1" applyBorder="1" applyAlignment="1">
      <alignment horizontal="right" vertical="center"/>
    </xf>
    <xf numFmtId="0" fontId="0" fillId="5" borderId="1" xfId="0" applyFill="1" applyBorder="1" applyAlignment="1">
      <alignment vertical="center"/>
    </xf>
    <xf numFmtId="9" fontId="0" fillId="5" borderId="1" xfId="0" applyNumberFormat="1" applyFill="1" applyBorder="1" applyAlignment="1">
      <alignment vertical="center"/>
    </xf>
    <xf numFmtId="9" fontId="0" fillId="21" borderId="1" xfId="1" applyFont="1" applyFill="1" applyBorder="1" applyAlignment="1">
      <alignment horizontal="right" vertical="center"/>
    </xf>
    <xf numFmtId="9" fontId="29" fillId="5" borderId="1" xfId="1" applyFont="1" applyFill="1" applyBorder="1" applyAlignment="1">
      <alignment vertical="center"/>
    </xf>
    <xf numFmtId="9" fontId="15" fillId="21" borderId="1" xfId="1" applyFont="1" applyFill="1" applyBorder="1" applyAlignment="1">
      <alignment vertical="center"/>
    </xf>
    <xf numFmtId="9" fontId="15" fillId="21" borderId="6" xfId="1" applyFont="1" applyFill="1" applyBorder="1" applyAlignment="1">
      <alignment vertical="center"/>
    </xf>
    <xf numFmtId="9" fontId="27" fillId="21" borderId="1" xfId="0" applyNumberFormat="1" applyFont="1" applyFill="1" applyBorder="1" applyAlignment="1">
      <alignment horizontal="center" vertical="center" wrapText="1"/>
    </xf>
    <xf numFmtId="0" fontId="12" fillId="21" borderId="1" xfId="0" applyFont="1" applyFill="1" applyBorder="1" applyAlignment="1">
      <alignment horizontal="center" vertical="center" wrapText="1"/>
    </xf>
    <xf numFmtId="0" fontId="25" fillId="17" borderId="1" xfId="0" applyFont="1" applyFill="1" applyBorder="1" applyAlignment="1">
      <alignment horizontal="center" vertical="center" wrapText="1"/>
    </xf>
    <xf numFmtId="0" fontId="25" fillId="28" borderId="1" xfId="0" applyFont="1" applyFill="1" applyBorder="1" applyAlignment="1">
      <alignment horizontal="center" vertical="center" wrapText="1"/>
    </xf>
    <xf numFmtId="0" fontId="31" fillId="0" borderId="1" xfId="2" applyBorder="1" applyAlignment="1">
      <alignment vertical="center" wrapText="1"/>
    </xf>
    <xf numFmtId="0" fontId="31" fillId="0" borderId="5" xfId="4" applyFill="1" applyBorder="1" applyAlignment="1">
      <alignment wrapText="1"/>
    </xf>
    <xf numFmtId="0" fontId="31" fillId="0" borderId="0" xfId="2"/>
    <xf numFmtId="0" fontId="31" fillId="0" borderId="0" xfId="2" applyAlignment="1">
      <alignment vertical="center" wrapText="1"/>
    </xf>
    <xf numFmtId="0" fontId="5" fillId="0" borderId="6" xfId="0" applyFont="1" applyBorder="1" applyAlignment="1">
      <alignment vertical="center" wrapText="1"/>
    </xf>
    <xf numFmtId="0" fontId="6" fillId="0" borderId="3" xfId="0" applyFont="1" applyBorder="1" applyAlignment="1">
      <alignment vertical="center" wrapText="1"/>
    </xf>
    <xf numFmtId="9" fontId="5" fillId="26" borderId="6" xfId="1" applyFont="1" applyFill="1" applyBorder="1" applyAlignment="1">
      <alignment vertical="center"/>
    </xf>
    <xf numFmtId="0" fontId="31" fillId="0" borderId="5" xfId="2" applyBorder="1" applyAlignment="1">
      <alignment wrapText="1"/>
    </xf>
    <xf numFmtId="9" fontId="30" fillId="17" borderId="3" xfId="0" applyNumberFormat="1" applyFont="1" applyFill="1" applyBorder="1" applyAlignment="1">
      <alignment vertical="center" wrapText="1"/>
    </xf>
    <xf numFmtId="0" fontId="30" fillId="17" borderId="4" xfId="0" applyFont="1" applyFill="1" applyBorder="1" applyAlignment="1">
      <alignment vertical="center" wrapText="1"/>
    </xf>
    <xf numFmtId="0" fontId="30" fillId="17" borderId="5" xfId="0" applyFont="1" applyFill="1" applyBorder="1" applyAlignment="1">
      <alignment vertical="center" wrapText="1"/>
    </xf>
    <xf numFmtId="9" fontId="30" fillId="17" borderId="1" xfId="0" applyNumberFormat="1" applyFont="1" applyFill="1" applyBorder="1" applyAlignment="1">
      <alignment horizontal="center" vertical="center" wrapText="1"/>
    </xf>
    <xf numFmtId="9" fontId="0" fillId="17" borderId="3" xfId="1" applyFont="1" applyFill="1" applyBorder="1" applyAlignment="1">
      <alignment vertical="center" wrapText="1"/>
    </xf>
    <xf numFmtId="9" fontId="0" fillId="17" borderId="4" xfId="1" applyFont="1" applyFill="1" applyBorder="1" applyAlignment="1">
      <alignment vertical="center" wrapText="1"/>
    </xf>
    <xf numFmtId="9" fontId="0" fillId="17" borderId="5" xfId="1" applyFont="1" applyFill="1" applyBorder="1" applyAlignment="1">
      <alignment vertical="center" wrapText="1"/>
    </xf>
    <xf numFmtId="0" fontId="0" fillId="17" borderId="3" xfId="0" applyFill="1" applyBorder="1" applyAlignment="1">
      <alignment vertical="center" wrapText="1"/>
    </xf>
    <xf numFmtId="0" fontId="0" fillId="17" borderId="4" xfId="0" applyFill="1" applyBorder="1" applyAlignment="1">
      <alignment vertical="center" wrapText="1"/>
    </xf>
    <xf numFmtId="0" fontId="0" fillId="17" borderId="5" xfId="0" applyFill="1" applyBorder="1" applyAlignment="1">
      <alignment vertical="center" wrapText="1"/>
    </xf>
    <xf numFmtId="9" fontId="0" fillId="17" borderId="1" xfId="0" applyNumberFormat="1" applyFill="1" applyBorder="1" applyAlignment="1">
      <alignment vertical="center" wrapText="1"/>
    </xf>
    <xf numFmtId="9" fontId="0" fillId="17" borderId="3" xfId="0" applyNumberFormat="1" applyFill="1" applyBorder="1" applyAlignment="1">
      <alignment vertical="center" wrapText="1"/>
    </xf>
    <xf numFmtId="9" fontId="0" fillId="17" borderId="1" xfId="0" applyNumberFormat="1" applyFill="1" applyBorder="1" applyAlignment="1">
      <alignment horizontal="center" vertical="center" wrapText="1"/>
    </xf>
    <xf numFmtId="9" fontId="5" fillId="0" borderId="1" xfId="1" applyFont="1" applyBorder="1" applyAlignment="1">
      <alignment horizontal="left" vertical="center" wrapText="1"/>
    </xf>
    <xf numFmtId="9" fontId="5" fillId="0" borderId="1" xfId="1" applyFont="1" applyFill="1" applyBorder="1" applyAlignment="1">
      <alignment horizontal="left" vertical="center" wrapText="1"/>
    </xf>
    <xf numFmtId="0" fontId="5" fillId="0" borderId="5" xfId="0" applyFont="1" applyBorder="1" applyAlignment="1">
      <alignment horizontal="left" vertical="center" wrapText="1"/>
    </xf>
    <xf numFmtId="1" fontId="18" fillId="5" borderId="1" xfId="1" applyNumberFormat="1" applyFont="1" applyFill="1" applyBorder="1" applyAlignment="1">
      <alignment horizontal="center" vertical="center"/>
    </xf>
    <xf numFmtId="9" fontId="5" fillId="0" borderId="6" xfId="1" applyFont="1" applyBorder="1" applyAlignment="1">
      <alignment vertical="center" wrapText="1"/>
    </xf>
    <xf numFmtId="10" fontId="15" fillId="0" borderId="7" xfId="1" applyNumberFormat="1" applyFont="1" applyBorder="1" applyAlignment="1">
      <alignment vertical="center" wrapText="1"/>
    </xf>
    <xf numFmtId="9" fontId="0" fillId="26" borderId="16" xfId="1" applyFont="1" applyFill="1" applyBorder="1" applyAlignment="1">
      <alignment vertical="center"/>
    </xf>
    <xf numFmtId="10" fontId="15" fillId="0" borderId="3" xfId="1" applyNumberFormat="1" applyFont="1" applyBorder="1" applyAlignment="1">
      <alignment vertical="center" wrapText="1"/>
    </xf>
    <xf numFmtId="9" fontId="3" fillId="0" borderId="8" xfId="1" applyFont="1" applyBorder="1" applyAlignment="1">
      <alignment vertical="center" wrapText="1"/>
    </xf>
    <xf numFmtId="0" fontId="50" fillId="0" borderId="7" xfId="0" applyFont="1" applyBorder="1" applyAlignment="1">
      <alignment horizontal="center" vertical="center" wrapText="1"/>
    </xf>
    <xf numFmtId="0" fontId="51" fillId="0" borderId="7" xfId="0" applyFont="1" applyBorder="1" applyAlignment="1">
      <alignment horizontal="center" vertical="center" wrapText="1"/>
    </xf>
    <xf numFmtId="0" fontId="51" fillId="31" borderId="7" xfId="0" applyFont="1" applyFill="1" applyBorder="1" applyAlignment="1">
      <alignment horizontal="center" vertical="center" wrapText="1"/>
    </xf>
    <xf numFmtId="0" fontId="50"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51" fillId="31" borderId="1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9" fontId="0" fillId="21" borderId="1" xfId="0" applyNumberFormat="1" applyFill="1" applyBorder="1" applyAlignment="1">
      <alignment vertical="center"/>
    </xf>
    <xf numFmtId="9" fontId="0" fillId="0" borderId="1" xfId="1" applyFont="1" applyBorder="1" applyAlignment="1">
      <alignment horizontal="left" vertical="center" wrapText="1"/>
    </xf>
    <xf numFmtId="9" fontId="0" fillId="21" borderId="1" xfId="0" applyNumberFormat="1" applyFill="1" applyBorder="1"/>
    <xf numFmtId="0" fontId="31" fillId="0" borderId="8" xfId="4" applyBorder="1" applyAlignment="1">
      <alignment vertical="center" wrapText="1"/>
    </xf>
    <xf numFmtId="9" fontId="15" fillId="0" borderId="1" xfId="1" applyFont="1" applyFill="1" applyBorder="1" applyAlignment="1">
      <alignment vertical="center" wrapText="1"/>
    </xf>
    <xf numFmtId="9" fontId="12" fillId="21" borderId="1" xfId="0" applyNumberFormat="1" applyFont="1" applyFill="1" applyBorder="1" applyAlignment="1">
      <alignment vertical="center" wrapText="1"/>
    </xf>
    <xf numFmtId="0" fontId="12" fillId="21" borderId="1" xfId="0" applyFont="1" applyFill="1" applyBorder="1" applyAlignment="1">
      <alignment vertical="center" wrapText="1"/>
    </xf>
    <xf numFmtId="164" fontId="0" fillId="21" borderId="6" xfId="1" applyNumberFormat="1" applyFont="1" applyFill="1" applyBorder="1" applyAlignment="1">
      <alignment vertical="center"/>
    </xf>
    <xf numFmtId="164" fontId="0" fillId="21" borderId="1" xfId="1" applyNumberFormat="1" applyFont="1" applyFill="1" applyBorder="1" applyAlignment="1">
      <alignment vertical="center"/>
    </xf>
    <xf numFmtId="9" fontId="0" fillId="34" borderId="1" xfId="1" applyFont="1" applyFill="1" applyBorder="1" applyAlignment="1">
      <alignment vertical="center"/>
    </xf>
    <xf numFmtId="9" fontId="15" fillId="21" borderId="1" xfId="0" applyNumberFormat="1" applyFont="1" applyFill="1" applyBorder="1" applyAlignment="1">
      <alignment vertical="center"/>
    </xf>
    <xf numFmtId="9" fontId="5" fillId="21"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31" fillId="0" borderId="0" xfId="2" applyAlignment="1">
      <alignment horizontal="left" vertical="center" wrapText="1"/>
    </xf>
    <xf numFmtId="9" fontId="2" fillId="0" borderId="1" xfId="1" applyFont="1" applyBorder="1" applyAlignment="1">
      <alignment vertical="center" wrapText="1"/>
    </xf>
    <xf numFmtId="0" fontId="52" fillId="0" borderId="8" xfId="4" applyFont="1" applyBorder="1" applyAlignment="1">
      <alignment vertical="top" wrapText="1"/>
    </xf>
    <xf numFmtId="9" fontId="2" fillId="0" borderId="6" xfId="1" applyFont="1" applyBorder="1" applyAlignment="1">
      <alignment vertical="center" wrapText="1"/>
    </xf>
    <xf numFmtId="0" fontId="52" fillId="0" borderId="8" xfId="4" applyFont="1" applyBorder="1" applyAlignment="1">
      <alignment wrapText="1"/>
    </xf>
    <xf numFmtId="9" fontId="2" fillId="0" borderId="8" xfId="1" applyFont="1" applyFill="1" applyBorder="1" applyAlignment="1">
      <alignment vertical="center" wrapText="1"/>
    </xf>
    <xf numFmtId="0" fontId="2" fillId="0" borderId="8" xfId="0" applyFont="1" applyBorder="1" applyAlignment="1">
      <alignment wrapText="1"/>
    </xf>
    <xf numFmtId="9" fontId="2" fillId="11" borderId="8" xfId="1" applyFont="1" applyFill="1" applyBorder="1" applyAlignment="1">
      <alignment vertical="center" wrapText="1"/>
    </xf>
    <xf numFmtId="9" fontId="0" fillId="0" borderId="5" xfId="1" applyFont="1" applyBorder="1" applyAlignment="1">
      <alignment vertical="center"/>
    </xf>
    <xf numFmtId="0" fontId="8" fillId="0" borderId="5" xfId="0" applyFont="1" applyBorder="1" applyAlignment="1">
      <alignment horizontal="left" vertical="center" wrapText="1"/>
    </xf>
    <xf numFmtId="9" fontId="53" fillId="0" borderId="6" xfId="1" applyFont="1" applyBorder="1" applyAlignment="1">
      <alignment vertical="center" wrapText="1"/>
    </xf>
    <xf numFmtId="9" fontId="32" fillId="0" borderId="0" xfId="0" applyNumberFormat="1" applyFont="1" applyAlignment="1">
      <alignment horizontal="center" vertical="center"/>
    </xf>
    <xf numFmtId="0" fontId="12"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9" fontId="34" fillId="0" borderId="0" xfId="0" applyNumberFormat="1" applyFont="1" applyAlignment="1">
      <alignment horizontal="center" vertical="center"/>
    </xf>
    <xf numFmtId="0" fontId="34" fillId="0" borderId="0" xfId="0" applyFont="1" applyAlignment="1">
      <alignment horizontal="center" vertical="center"/>
    </xf>
    <xf numFmtId="9" fontId="0" fillId="0" borderId="0" xfId="0" applyNumberFormat="1" applyAlignment="1">
      <alignment horizontal="center" vertical="center"/>
    </xf>
    <xf numFmtId="0" fontId="5" fillId="26" borderId="1" xfId="0" applyFont="1" applyFill="1" applyBorder="1" applyAlignment="1">
      <alignment horizontal="center" vertical="center" wrapText="1"/>
    </xf>
    <xf numFmtId="9" fontId="30" fillId="21" borderId="1" xfId="1" applyFont="1" applyFill="1" applyBorder="1" applyAlignment="1">
      <alignment horizontal="center" vertical="center" wrapText="1"/>
    </xf>
    <xf numFmtId="9" fontId="30" fillId="21" borderId="1" xfId="0" applyNumberFormat="1" applyFont="1" applyFill="1" applyBorder="1" applyAlignment="1">
      <alignment horizontal="center" vertical="center" wrapText="1"/>
    </xf>
    <xf numFmtId="9" fontId="0" fillId="21" borderId="1" xfId="1" applyFont="1" applyFill="1" applyBorder="1" applyAlignment="1">
      <alignment horizontal="center" vertical="center" wrapText="1"/>
    </xf>
    <xf numFmtId="9" fontId="0" fillId="21" borderId="1" xfId="0" applyNumberFormat="1" applyFill="1" applyBorder="1" applyAlignment="1">
      <alignment horizontal="center" vertical="center" wrapText="1"/>
    </xf>
    <xf numFmtId="9" fontId="5" fillId="17" borderId="1" xfId="1" applyFont="1" applyFill="1" applyBorder="1" applyAlignment="1">
      <alignment horizontal="center" vertical="center" wrapText="1"/>
    </xf>
    <xf numFmtId="0" fontId="0" fillId="17" borderId="1" xfId="0" applyFill="1" applyBorder="1" applyAlignment="1">
      <alignment horizontal="center" vertical="center" wrapText="1"/>
    </xf>
    <xf numFmtId="0" fontId="5" fillId="17" borderId="1" xfId="0" applyFont="1" applyFill="1" applyBorder="1" applyAlignment="1">
      <alignment horizontal="center" vertical="center" wrapText="1"/>
    </xf>
    <xf numFmtId="9" fontId="5" fillId="2" borderId="1" xfId="1" applyFont="1" applyFill="1" applyBorder="1" applyAlignment="1">
      <alignment horizontal="center" vertical="center" wrapText="1"/>
    </xf>
    <xf numFmtId="0" fontId="0" fillId="2" borderId="1" xfId="0"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9" fontId="5" fillId="3" borderId="1" xfId="1" applyFont="1" applyFill="1" applyBorder="1" applyAlignment="1">
      <alignment horizontal="center" vertical="center" wrapText="1"/>
    </xf>
    <xf numFmtId="9" fontId="5" fillId="3" borderId="3"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wrapText="1"/>
    </xf>
    <xf numFmtId="0" fontId="8" fillId="5" borderId="0" xfId="0" applyFont="1" applyFill="1" applyAlignment="1">
      <alignment horizontal="center" vertical="center" wrapText="1"/>
    </xf>
    <xf numFmtId="0" fontId="5" fillId="5"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9" fontId="5" fillId="35" borderId="1" xfId="1" applyFont="1" applyFill="1" applyBorder="1" applyAlignment="1">
      <alignment horizontal="center" vertical="center" wrapText="1"/>
    </xf>
    <xf numFmtId="9" fontId="43" fillId="0" borderId="1" xfId="1" applyFont="1" applyFill="1" applyBorder="1" applyAlignment="1">
      <alignment horizontal="left" vertical="center" wrapText="1"/>
    </xf>
    <xf numFmtId="0" fontId="5" fillId="5" borderId="1"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36" borderId="1" xfId="0" applyFont="1" applyFill="1" applyBorder="1" applyAlignment="1">
      <alignment horizontal="center" vertical="center" wrapText="1"/>
    </xf>
    <xf numFmtId="0" fontId="29" fillId="26" borderId="1"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5" fillId="5" borderId="1" xfId="0" applyFont="1" applyFill="1" applyBorder="1" applyAlignment="1">
      <alignment horizontal="center" vertical="center"/>
    </xf>
    <xf numFmtId="0" fontId="16" fillId="5" borderId="8" xfId="0" applyFont="1" applyFill="1" applyBorder="1" applyAlignment="1">
      <alignment horizontal="center" vertical="center" wrapText="1"/>
    </xf>
    <xf numFmtId="0" fontId="8" fillId="37" borderId="1" xfId="0" applyFont="1" applyFill="1" applyBorder="1" applyAlignment="1">
      <alignment horizontal="left" vertical="center" wrapText="1"/>
    </xf>
    <xf numFmtId="0" fontId="8" fillId="5" borderId="6"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0" fillId="3" borderId="1" xfId="0" applyFill="1" applyBorder="1" applyAlignment="1">
      <alignment horizontal="justify" vertical="center" wrapText="1"/>
    </xf>
    <xf numFmtId="9" fontId="30" fillId="38" borderId="1" xfId="1" applyFont="1" applyFill="1" applyBorder="1" applyAlignment="1">
      <alignment horizontal="center" vertical="center" wrapText="1"/>
    </xf>
    <xf numFmtId="9" fontId="30" fillId="38" borderId="1" xfId="0" applyNumberFormat="1" applyFont="1" applyFill="1" applyBorder="1" applyAlignment="1">
      <alignment horizontal="center" vertical="center" wrapText="1"/>
    </xf>
    <xf numFmtId="9" fontId="30" fillId="26" borderId="1" xfId="1" applyFont="1" applyFill="1" applyBorder="1" applyAlignment="1">
      <alignment horizontal="center" vertical="center" wrapText="1"/>
    </xf>
    <xf numFmtId="9" fontId="30" fillId="26" borderId="1" xfId="0" applyNumberFormat="1" applyFont="1" applyFill="1" applyBorder="1" applyAlignment="1">
      <alignment horizontal="center" vertical="center" wrapText="1"/>
    </xf>
    <xf numFmtId="9" fontId="0" fillId="0" borderId="0" xfId="0" applyNumberFormat="1" applyAlignment="1">
      <alignment vertical="center" wrapText="1"/>
    </xf>
    <xf numFmtId="9" fontId="0" fillId="26" borderId="1" xfId="0" applyNumberFormat="1" applyFill="1" applyBorder="1" applyAlignment="1">
      <alignment horizontal="center" vertical="center" wrapText="1"/>
    </xf>
    <xf numFmtId="9" fontId="0" fillId="26" borderId="0" xfId="1" applyFont="1" applyFill="1" applyAlignment="1">
      <alignment horizontal="center" vertical="center" wrapText="1"/>
    </xf>
    <xf numFmtId="9" fontId="5" fillId="26" borderId="0" xfId="0" applyNumberFormat="1" applyFont="1" applyFill="1" applyAlignment="1">
      <alignment horizontal="center" vertical="center" wrapText="1"/>
    </xf>
    <xf numFmtId="0" fontId="0" fillId="0" borderId="6" xfId="0" applyBorder="1" applyAlignment="1">
      <alignment horizontal="center" vertical="center" wrapText="1"/>
    </xf>
    <xf numFmtId="0" fontId="12" fillId="17" borderId="3" xfId="0" applyFont="1" applyFill="1" applyBorder="1" applyAlignment="1">
      <alignment horizontal="center" vertical="center"/>
    </xf>
    <xf numFmtId="0" fontId="12" fillId="17" borderId="3" xfId="0" applyFont="1" applyFill="1" applyBorder="1" applyAlignment="1">
      <alignment horizontal="center" vertical="center" wrapText="1"/>
    </xf>
    <xf numFmtId="0" fontId="31" fillId="0" borderId="1" xfId="2" applyFill="1" applyBorder="1" applyAlignment="1">
      <alignment horizontal="center" vertical="center" wrapText="1"/>
    </xf>
    <xf numFmtId="9" fontId="30" fillId="17" borderId="3" xfId="0" applyNumberFormat="1" applyFont="1" applyFill="1" applyBorder="1" applyAlignment="1">
      <alignment horizontal="center" vertical="center" wrapText="1"/>
    </xf>
    <xf numFmtId="9" fontId="30" fillId="17" borderId="4" xfId="0" applyNumberFormat="1" applyFont="1" applyFill="1" applyBorder="1" applyAlignment="1">
      <alignment horizontal="center" vertical="center" wrapText="1"/>
    </xf>
    <xf numFmtId="9" fontId="30" fillId="17" borderId="5" xfId="0" applyNumberFormat="1" applyFont="1" applyFill="1" applyBorder="1" applyAlignment="1">
      <alignment horizontal="center" vertical="center" wrapText="1"/>
    </xf>
    <xf numFmtId="9" fontId="30" fillId="17" borderId="3" xfId="1" applyFont="1" applyFill="1" applyBorder="1" applyAlignment="1">
      <alignment horizontal="center" vertical="center" wrapText="1"/>
    </xf>
    <xf numFmtId="9" fontId="30" fillId="17" borderId="4" xfId="1" applyFont="1" applyFill="1" applyBorder="1" applyAlignment="1">
      <alignment horizontal="center" vertical="center" wrapText="1"/>
    </xf>
    <xf numFmtId="9" fontId="30" fillId="17" borderId="5" xfId="1" applyFont="1" applyFill="1" applyBorder="1" applyAlignment="1">
      <alignment horizontal="center" vertical="center" wrapText="1"/>
    </xf>
    <xf numFmtId="0" fontId="55" fillId="0" borderId="1" xfId="0" applyFont="1" applyBorder="1" applyAlignment="1">
      <alignment horizontal="left" vertical="center" wrapText="1"/>
    </xf>
    <xf numFmtId="165" fontId="18" fillId="5" borderId="1" xfId="3" applyNumberFormat="1" applyFont="1" applyFill="1" applyBorder="1" applyAlignment="1">
      <alignment vertical="center"/>
    </xf>
    <xf numFmtId="165" fontId="18" fillId="0" borderId="1" xfId="3" applyNumberFormat="1" applyFont="1" applyBorder="1" applyAlignment="1">
      <alignment vertical="center"/>
    </xf>
    <xf numFmtId="165" fontId="26" fillId="5" borderId="1" xfId="3" applyNumberFormat="1" applyFont="1" applyFill="1" applyBorder="1" applyAlignment="1">
      <alignment horizontal="center" vertical="center" textRotation="255" wrapText="1"/>
    </xf>
    <xf numFmtId="165" fontId="26" fillId="0" borderId="1" xfId="3" applyNumberFormat="1" applyFont="1" applyBorder="1" applyAlignment="1">
      <alignment horizontal="center" vertical="center" textRotation="255" wrapText="1"/>
    </xf>
    <xf numFmtId="9" fontId="25" fillId="5" borderId="1" xfId="1" applyFont="1" applyFill="1" applyBorder="1" applyAlignment="1">
      <alignment horizontal="center" vertical="center"/>
    </xf>
    <xf numFmtId="9" fontId="27" fillId="5" borderId="1" xfId="1" applyFont="1" applyFill="1" applyBorder="1" applyAlignment="1">
      <alignment horizontal="center" vertical="center" wrapText="1"/>
    </xf>
    <xf numFmtId="9" fontId="0" fillId="11" borderId="1" xfId="1" applyFont="1" applyFill="1" applyBorder="1" applyAlignment="1">
      <alignment vertical="center"/>
    </xf>
    <xf numFmtId="165" fontId="26" fillId="0" borderId="1" xfId="3" applyNumberFormat="1" applyFont="1" applyBorder="1" applyAlignment="1">
      <alignment horizontal="center" vertical="center" textRotation="90" wrapText="1"/>
    </xf>
    <xf numFmtId="165" fontId="18" fillId="0" borderId="1" xfId="1" applyNumberFormat="1" applyFont="1" applyBorder="1" applyAlignment="1">
      <alignment vertical="center"/>
    </xf>
    <xf numFmtId="165" fontId="18" fillId="0" borderId="1" xfId="0" applyNumberFormat="1" applyFont="1" applyBorder="1" applyAlignment="1">
      <alignment vertical="center"/>
    </xf>
    <xf numFmtId="9" fontId="32" fillId="0" borderId="0" xfId="0" applyNumberFormat="1" applyFont="1" applyAlignment="1">
      <alignment vertical="center"/>
    </xf>
    <xf numFmtId="0" fontId="32" fillId="0" borderId="0" xfId="0" applyFont="1" applyAlignment="1">
      <alignment vertical="center"/>
    </xf>
    <xf numFmtId="0" fontId="55" fillId="0" borderId="1" xfId="0" applyFont="1" applyBorder="1" applyAlignment="1">
      <alignment vertical="center" wrapText="1"/>
    </xf>
    <xf numFmtId="0" fontId="23" fillId="40" borderId="1" xfId="0" applyFont="1" applyFill="1" applyBorder="1" applyAlignment="1">
      <alignment vertical="center"/>
    </xf>
    <xf numFmtId="165" fontId="0" fillId="4" borderId="1" xfId="5" applyNumberFormat="1" applyFont="1" applyFill="1" applyBorder="1" applyAlignment="1">
      <alignment vertical="center"/>
    </xf>
    <xf numFmtId="165" fontId="0" fillId="0" borderId="1" xfId="5" applyNumberFormat="1" applyFont="1" applyBorder="1" applyAlignment="1">
      <alignment vertical="center"/>
    </xf>
    <xf numFmtId="0" fontId="23" fillId="39" borderId="1" xfId="0" applyFont="1" applyFill="1" applyBorder="1" applyAlignment="1">
      <alignment vertical="center"/>
    </xf>
    <xf numFmtId="0" fontId="23" fillId="0" borderId="1" xfId="0" applyFont="1" applyBorder="1" applyAlignment="1">
      <alignment vertical="center"/>
    </xf>
    <xf numFmtId="0" fontId="23" fillId="0" borderId="1" xfId="0" applyFont="1" applyBorder="1" applyAlignment="1">
      <alignment horizontal="center" vertical="center" wrapText="1"/>
    </xf>
    <xf numFmtId="9" fontId="23" fillId="0" borderId="1" xfId="0" applyNumberFormat="1" applyFont="1" applyBorder="1" applyAlignment="1">
      <alignment vertical="center"/>
    </xf>
    <xf numFmtId="0" fontId="23" fillId="0" borderId="1" xfId="0" applyFont="1" applyBorder="1" applyAlignment="1">
      <alignment vertical="center" wrapText="1"/>
    </xf>
    <xf numFmtId="0" fontId="18" fillId="0" borderId="10" xfId="0" applyFont="1" applyBorder="1" applyAlignment="1">
      <alignment horizontal="center" vertical="center" wrapText="1"/>
    </xf>
    <xf numFmtId="0" fontId="1" fillId="6" borderId="3" xfId="0" applyFont="1" applyFill="1" applyBorder="1" applyAlignment="1">
      <alignment horizontal="center" vertical="center" wrapText="1"/>
    </xf>
    <xf numFmtId="0" fontId="1" fillId="6" borderId="5" xfId="0" applyFont="1" applyFill="1" applyBorder="1" applyAlignment="1">
      <alignment horizontal="center" vertical="center" wrapText="1"/>
    </xf>
    <xf numFmtId="9" fontId="41" fillId="0" borderId="1" xfId="4" applyNumberFormat="1" applyFont="1" applyBorder="1" applyAlignment="1">
      <alignment vertical="center" wrapText="1"/>
    </xf>
    <xf numFmtId="0" fontId="8" fillId="29" borderId="7" xfId="0" applyFont="1" applyFill="1" applyBorder="1" applyAlignment="1">
      <alignment horizontal="center" vertical="center" wrapText="1"/>
    </xf>
    <xf numFmtId="0" fontId="13" fillId="0" borderId="7" xfId="0" applyFont="1" applyBorder="1" applyAlignment="1">
      <alignment horizontal="center" vertical="center" wrapText="1"/>
    </xf>
    <xf numFmtId="10" fontId="16" fillId="30" borderId="7" xfId="0" applyNumberFormat="1" applyFont="1" applyFill="1" applyBorder="1" applyAlignment="1">
      <alignment horizontal="center" vertical="center" textRotation="90"/>
    </xf>
    <xf numFmtId="0" fontId="16" fillId="0" borderId="7" xfId="0" applyFont="1" applyBorder="1" applyAlignment="1">
      <alignment horizontal="center" vertical="center"/>
    </xf>
    <xf numFmtId="9" fontId="16" fillId="0" borderId="7" xfId="0" applyNumberFormat="1" applyFont="1" applyBorder="1" applyAlignment="1">
      <alignment horizontal="center" vertical="center"/>
    </xf>
    <xf numFmtId="9" fontId="16" fillId="31" borderId="7" xfId="0" applyNumberFormat="1" applyFont="1" applyFill="1" applyBorder="1" applyAlignment="1">
      <alignment horizontal="center" vertical="center"/>
    </xf>
    <xf numFmtId="9" fontId="16" fillId="32" borderId="7" xfId="0" applyNumberFormat="1" applyFont="1" applyFill="1" applyBorder="1" applyAlignment="1">
      <alignment horizontal="center" vertical="center"/>
    </xf>
    <xf numFmtId="0" fontId="48" fillId="0" borderId="7" xfId="0" applyFont="1" applyBorder="1" applyAlignment="1">
      <alignment horizontal="center" vertical="center" wrapText="1"/>
    </xf>
    <xf numFmtId="0" fontId="16" fillId="27" borderId="7" xfId="0" applyFont="1" applyFill="1" applyBorder="1" applyAlignment="1">
      <alignment horizontal="center" vertical="center"/>
    </xf>
    <xf numFmtId="9" fontId="16" fillId="33" borderId="7" xfId="0" applyNumberFormat="1" applyFont="1" applyFill="1" applyBorder="1" applyAlignment="1">
      <alignment horizontal="center" vertical="center"/>
    </xf>
    <xf numFmtId="0" fontId="8" fillId="29" borderId="11" xfId="0" applyFont="1" applyFill="1" applyBorder="1" applyAlignment="1">
      <alignment horizontal="center" vertical="center" wrapText="1"/>
    </xf>
    <xf numFmtId="0" fontId="13" fillId="0" borderId="11" xfId="0" applyFont="1" applyBorder="1" applyAlignment="1">
      <alignment horizontal="center" vertical="center" wrapText="1"/>
    </xf>
    <xf numFmtId="10" fontId="16" fillId="30" borderId="11" xfId="0" applyNumberFormat="1" applyFont="1" applyFill="1" applyBorder="1" applyAlignment="1">
      <alignment horizontal="center" vertical="center" textRotation="90"/>
    </xf>
    <xf numFmtId="0" fontId="16" fillId="0" borderId="11" xfId="0" applyFont="1" applyBorder="1" applyAlignment="1">
      <alignment horizontal="center" vertical="center"/>
    </xf>
    <xf numFmtId="9" fontId="16" fillId="0" borderId="11" xfId="0" applyNumberFormat="1" applyFont="1" applyBorder="1" applyAlignment="1">
      <alignment horizontal="center" vertical="center"/>
    </xf>
    <xf numFmtId="0" fontId="16" fillId="31" borderId="11" xfId="0" applyFont="1" applyFill="1" applyBorder="1" applyAlignment="1">
      <alignment horizontal="center" vertical="center"/>
    </xf>
    <xf numFmtId="9" fontId="16" fillId="31" borderId="11" xfId="0" applyNumberFormat="1" applyFont="1" applyFill="1" applyBorder="1" applyAlignment="1">
      <alignment horizontal="center" vertical="center"/>
    </xf>
    <xf numFmtId="9" fontId="16" fillId="32" borderId="11" xfId="0" applyNumberFormat="1" applyFont="1" applyFill="1" applyBorder="1" applyAlignment="1">
      <alignment horizontal="center" vertical="center"/>
    </xf>
    <xf numFmtId="0" fontId="48" fillId="0" borderId="11" xfId="0" applyFont="1" applyBorder="1" applyAlignment="1">
      <alignment horizontal="center" vertical="center" wrapText="1"/>
    </xf>
    <xf numFmtId="0" fontId="16" fillId="27" borderId="11" xfId="0" applyFont="1" applyFill="1" applyBorder="1" applyAlignment="1">
      <alignment horizontal="center" vertical="center"/>
    </xf>
    <xf numFmtId="9" fontId="16" fillId="33" borderId="11" xfId="0" applyNumberFormat="1" applyFont="1" applyFill="1" applyBorder="1" applyAlignment="1">
      <alignment horizontal="center" vertical="center"/>
    </xf>
    <xf numFmtId="0" fontId="14" fillId="0" borderId="11" xfId="0" applyFont="1" applyBorder="1" applyAlignment="1">
      <alignment horizontal="center" vertical="center" wrapText="1"/>
    </xf>
    <xf numFmtId="10" fontId="56" fillId="0" borderId="1" xfId="1" applyNumberFormat="1" applyFont="1" applyBorder="1" applyAlignment="1">
      <alignmen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0" fillId="5" borderId="6" xfId="0" applyFill="1" applyBorder="1" applyAlignment="1">
      <alignment horizontal="left" vertical="center"/>
    </xf>
    <xf numFmtId="0" fontId="0" fillId="5" borderId="7" xfId="0" applyFill="1" applyBorder="1" applyAlignment="1">
      <alignment horizontal="left"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26" borderId="6" xfId="0" applyFill="1" applyBorder="1" applyAlignment="1">
      <alignment horizontal="left" vertical="center"/>
    </xf>
    <xf numFmtId="0" fontId="0" fillId="26" borderId="7" xfId="0" applyFill="1" applyBorder="1" applyAlignment="1">
      <alignment horizontal="left" vertical="center"/>
    </xf>
    <xf numFmtId="0" fontId="0" fillId="36" borderId="1" xfId="0" applyFill="1" applyBorder="1" applyAlignment="1">
      <alignment horizontal="left" vertical="center"/>
    </xf>
    <xf numFmtId="0" fontId="12" fillId="18" borderId="1" xfId="0" applyFont="1" applyFill="1" applyBorder="1" applyAlignment="1">
      <alignment horizontal="center" vertical="center"/>
    </xf>
    <xf numFmtId="9" fontId="30" fillId="38" borderId="3" xfId="0" applyNumberFormat="1" applyFont="1" applyFill="1" applyBorder="1" applyAlignment="1">
      <alignment horizontal="center" vertical="center" wrapText="1"/>
    </xf>
    <xf numFmtId="9" fontId="30" fillId="38" borderId="4" xfId="0" applyNumberFormat="1" applyFont="1" applyFill="1" applyBorder="1" applyAlignment="1">
      <alignment horizontal="center" vertical="center" wrapText="1"/>
    </xf>
    <xf numFmtId="9" fontId="30" fillId="38" borderId="5" xfId="0" applyNumberFormat="1" applyFont="1" applyFill="1" applyBorder="1" applyAlignment="1">
      <alignment horizontal="center" vertical="center" wrapText="1"/>
    </xf>
    <xf numFmtId="9" fontId="30" fillId="38" borderId="3" xfId="1" applyFont="1" applyFill="1" applyBorder="1" applyAlignment="1">
      <alignment horizontal="center" vertical="center" wrapText="1"/>
    </xf>
    <xf numFmtId="9" fontId="30" fillId="38" borderId="4" xfId="1" applyFont="1" applyFill="1" applyBorder="1" applyAlignment="1">
      <alignment horizontal="center" vertical="center" wrapText="1"/>
    </xf>
    <xf numFmtId="9" fontId="30" fillId="38" borderId="5" xfId="1" applyFont="1" applyFill="1" applyBorder="1" applyAlignment="1">
      <alignment horizontal="center" vertical="center" wrapText="1"/>
    </xf>
    <xf numFmtId="0" fontId="12" fillId="4"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9" fontId="30" fillId="21" borderId="3" xfId="0" applyNumberFormat="1" applyFont="1" applyFill="1" applyBorder="1" applyAlignment="1">
      <alignment horizontal="center" vertical="center" wrapText="1"/>
    </xf>
    <xf numFmtId="0" fontId="30" fillId="21" borderId="4" xfId="0" applyFont="1" applyFill="1" applyBorder="1" applyAlignment="1">
      <alignment horizontal="center" vertical="center" wrapText="1"/>
    </xf>
    <xf numFmtId="0" fontId="30" fillId="21" borderId="5" xfId="0" applyFont="1" applyFill="1" applyBorder="1" applyAlignment="1">
      <alignment horizontal="center" vertical="center" wrapText="1"/>
    </xf>
    <xf numFmtId="0" fontId="12" fillId="18" borderId="1" xfId="0" applyFont="1" applyFill="1" applyBorder="1" applyAlignment="1">
      <alignment horizontal="center" vertical="center" wrapText="1"/>
    </xf>
    <xf numFmtId="9" fontId="30" fillId="21" borderId="3" xfId="1" applyFont="1" applyFill="1" applyBorder="1" applyAlignment="1">
      <alignment horizontal="center" vertical="center" wrapText="1"/>
    </xf>
    <xf numFmtId="9" fontId="30" fillId="21" borderId="4" xfId="1" applyFont="1" applyFill="1" applyBorder="1" applyAlignment="1">
      <alignment horizontal="center" vertical="center" wrapText="1"/>
    </xf>
    <xf numFmtId="9" fontId="30" fillId="21" borderId="5" xfId="1"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vertical="center" wrapText="1"/>
    </xf>
    <xf numFmtId="9" fontId="30" fillId="21" borderId="4"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9" fillId="2" borderId="1" xfId="0" applyFont="1" applyFill="1" applyBorder="1" applyAlignment="1">
      <alignment horizontal="center" vertical="center"/>
    </xf>
    <xf numFmtId="0" fontId="10" fillId="4" borderId="1" xfId="0" applyFont="1" applyFill="1" applyBorder="1" applyAlignment="1">
      <alignment horizontal="center" vertical="center" textRotation="90" wrapText="1"/>
    </xf>
    <xf numFmtId="0" fontId="1" fillId="4" borderId="1" xfId="0" applyFont="1" applyFill="1" applyBorder="1" applyAlignment="1">
      <alignment horizontal="center" vertical="center" textRotation="90" wrapText="1"/>
    </xf>
    <xf numFmtId="0" fontId="10" fillId="5" borderId="1" xfId="0" applyFont="1" applyFill="1" applyBorder="1" applyAlignment="1">
      <alignment horizontal="center" vertical="center" textRotation="90" wrapText="1"/>
    </xf>
    <xf numFmtId="0" fontId="1" fillId="4" borderId="1" xfId="0" applyFont="1" applyFill="1" applyBorder="1" applyAlignment="1">
      <alignment horizontal="center" vertical="center" wrapText="1"/>
    </xf>
    <xf numFmtId="0" fontId="10" fillId="6" borderId="1" xfId="0" applyFont="1" applyFill="1" applyBorder="1" applyAlignment="1">
      <alignment horizontal="center" vertical="center" textRotation="90" wrapText="1"/>
    </xf>
    <xf numFmtId="0" fontId="1" fillId="5" borderId="1" xfId="0" applyFont="1" applyFill="1" applyBorder="1" applyAlignment="1">
      <alignment horizontal="center" vertical="center" textRotation="90"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2" borderId="1" xfId="0" applyFont="1" applyFill="1" applyBorder="1" applyAlignment="1">
      <alignment horizontal="center" vertical="center" textRotation="90" wrapText="1"/>
    </xf>
    <xf numFmtId="0" fontId="18" fillId="5" borderId="1" xfId="0" applyFont="1" applyFill="1" applyBorder="1" applyAlignment="1">
      <alignment vertical="center" wrapText="1"/>
    </xf>
    <xf numFmtId="0" fontId="1" fillId="6"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9" fillId="0" borderId="2" xfId="0" applyFont="1" applyBorder="1" applyAlignment="1">
      <alignment horizontal="center" vertical="center"/>
    </xf>
    <xf numFmtId="0" fontId="19" fillId="0" borderId="0" xfId="0" applyFont="1" applyAlignment="1">
      <alignment horizontal="center" vertical="center"/>
    </xf>
    <xf numFmtId="0" fontId="10" fillId="2"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wrapText="1"/>
    </xf>
    <xf numFmtId="0" fontId="5" fillId="5"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35" borderId="3" xfId="0" applyFont="1" applyFill="1" applyBorder="1" applyAlignment="1">
      <alignment horizontal="center" vertical="center" wrapText="1"/>
    </xf>
    <xf numFmtId="0" fontId="1" fillId="35" borderId="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0" xfId="0" applyFont="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3" fillId="4" borderId="1"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27" fillId="5" borderId="1" xfId="0" applyFont="1" applyFill="1" applyBorder="1" applyAlignment="1">
      <alignment horizontal="center" vertical="center" textRotation="90" wrapText="1"/>
    </xf>
    <xf numFmtId="0" fontId="26" fillId="6" borderId="1" xfId="0" applyFont="1" applyFill="1" applyBorder="1" applyAlignment="1">
      <alignment horizontal="center" vertical="center" textRotation="90" wrapText="1"/>
    </xf>
    <xf numFmtId="0" fontId="27" fillId="2" borderId="1" xfId="0" applyFont="1" applyFill="1" applyBorder="1" applyAlignment="1">
      <alignment horizontal="center" vertical="center" textRotation="90" wrapText="1"/>
    </xf>
    <xf numFmtId="0" fontId="26" fillId="2" borderId="1" xfId="0" applyFont="1" applyFill="1" applyBorder="1" applyAlignment="1">
      <alignment horizontal="center" vertical="center" textRotation="90" wrapText="1"/>
    </xf>
    <xf numFmtId="0" fontId="28" fillId="0" borderId="1" xfId="0" applyFont="1" applyBorder="1" applyAlignment="1">
      <alignment horizontal="center" vertical="center" wrapText="1"/>
    </xf>
    <xf numFmtId="0" fontId="26" fillId="4" borderId="1" xfId="0" applyFont="1" applyFill="1" applyBorder="1" applyAlignment="1">
      <alignment horizontal="center" vertical="center" textRotation="90" wrapText="1"/>
    </xf>
    <xf numFmtId="0" fontId="4" fillId="0" borderId="1" xfId="0" applyFont="1" applyBorder="1" applyAlignment="1">
      <alignment horizontal="center"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25" fillId="0" borderId="2" xfId="0" applyFont="1" applyBorder="1" applyAlignment="1">
      <alignment horizontal="center" vertical="center"/>
    </xf>
    <xf numFmtId="0" fontId="25" fillId="0" borderId="0" xfId="0" applyFont="1" applyAlignment="1">
      <alignment horizontal="center"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7" fillId="4" borderId="1" xfId="0" applyFont="1" applyFill="1" applyBorder="1" applyAlignment="1">
      <alignment horizontal="center" vertical="center" textRotation="90" wrapText="1"/>
    </xf>
    <xf numFmtId="0" fontId="26" fillId="5" borderId="1" xfId="0" applyFont="1" applyFill="1" applyBorder="1" applyAlignment="1">
      <alignment horizontal="center" vertical="center" textRotation="90" wrapText="1"/>
    </xf>
    <xf numFmtId="0" fontId="27" fillId="6" borderId="1" xfId="0" applyFont="1" applyFill="1" applyBorder="1" applyAlignment="1">
      <alignment horizontal="center" vertical="center" textRotation="90" wrapText="1"/>
    </xf>
    <xf numFmtId="0" fontId="1" fillId="5" borderId="5" xfId="0" applyFont="1" applyFill="1" applyBorder="1" applyAlignment="1">
      <alignment horizontal="center" vertical="center"/>
    </xf>
    <xf numFmtId="0" fontId="1" fillId="6" borderId="3"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27" fillId="5" borderId="3" xfId="0" applyFont="1" applyFill="1" applyBorder="1" applyAlignment="1">
      <alignment horizontal="center" vertical="center" textRotation="90" wrapText="1"/>
    </xf>
    <xf numFmtId="0" fontId="27" fillId="5" borderId="5" xfId="0" applyFont="1" applyFill="1" applyBorder="1" applyAlignment="1">
      <alignment horizontal="center" vertical="center" textRotation="90" wrapText="1"/>
    </xf>
    <xf numFmtId="0" fontId="18" fillId="36" borderId="3" xfId="0" applyFont="1" applyFill="1" applyBorder="1" applyAlignment="1">
      <alignment horizontal="center" vertical="center" wrapText="1"/>
    </xf>
    <xf numFmtId="0" fontId="18" fillId="36" borderId="5"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5" borderId="4" xfId="0" applyFont="1" applyFill="1" applyBorder="1" applyAlignment="1">
      <alignment horizontal="center" vertical="center"/>
    </xf>
    <xf numFmtId="0" fontId="1" fillId="6" borderId="4" xfId="0" applyFont="1" applyFill="1" applyBorder="1" applyAlignment="1">
      <alignment horizontal="center" vertical="center" wrapText="1"/>
    </xf>
    <xf numFmtId="0" fontId="1" fillId="6" borderId="1" xfId="0" applyFont="1" applyFill="1" applyBorder="1" applyAlignment="1">
      <alignment horizontal="center" textRotation="90" wrapText="1"/>
    </xf>
    <xf numFmtId="0" fontId="1" fillId="6" borderId="3" xfId="0" applyFont="1" applyFill="1" applyBorder="1" applyAlignment="1">
      <alignment horizontal="center" textRotation="90" wrapText="1"/>
    </xf>
    <xf numFmtId="0" fontId="10" fillId="5" borderId="1" xfId="0" applyFont="1" applyFill="1" applyBorder="1" applyAlignment="1">
      <alignment horizontal="center" textRotation="90" wrapText="1"/>
    </xf>
    <xf numFmtId="0" fontId="10" fillId="5" borderId="3" xfId="0" applyFont="1" applyFill="1" applyBorder="1" applyAlignment="1">
      <alignment horizontal="center" textRotation="90" wrapText="1"/>
    </xf>
    <xf numFmtId="0" fontId="1" fillId="5" borderId="4" xfId="0" applyFont="1" applyFill="1" applyBorder="1" applyAlignment="1">
      <alignment horizontal="center" vertical="center" wrapText="1"/>
    </xf>
    <xf numFmtId="0" fontId="1" fillId="5" borderId="3" xfId="0" applyFont="1" applyFill="1" applyBorder="1" applyAlignment="1">
      <alignment horizontal="center" textRotation="90" wrapText="1"/>
    </xf>
    <xf numFmtId="0" fontId="1" fillId="5" borderId="4" xfId="0" applyFont="1" applyFill="1" applyBorder="1" applyAlignment="1">
      <alignment horizontal="center" textRotation="90" wrapText="1"/>
    </xf>
    <xf numFmtId="0" fontId="1" fillId="5" borderId="1" xfId="0" applyFont="1" applyFill="1" applyBorder="1" applyAlignment="1">
      <alignment horizontal="center" textRotation="90" wrapText="1"/>
    </xf>
    <xf numFmtId="0" fontId="10" fillId="6" borderId="1" xfId="0" applyFont="1" applyFill="1" applyBorder="1" applyAlignment="1">
      <alignment horizontal="center" textRotation="90" wrapText="1"/>
    </xf>
    <xf numFmtId="0" fontId="10" fillId="6" borderId="3" xfId="0" applyFont="1" applyFill="1" applyBorder="1" applyAlignment="1">
      <alignment horizontal="center" textRotation="90" wrapText="1"/>
    </xf>
    <xf numFmtId="0" fontId="10" fillId="2" borderId="1" xfId="0" applyFont="1" applyFill="1" applyBorder="1" applyAlignment="1">
      <alignment horizontal="center" textRotation="90" wrapText="1"/>
    </xf>
    <xf numFmtId="0" fontId="10" fillId="2" borderId="3" xfId="0" applyFont="1" applyFill="1" applyBorder="1" applyAlignment="1">
      <alignment horizontal="center" textRotation="90" wrapText="1"/>
    </xf>
    <xf numFmtId="0" fontId="10" fillId="4" borderId="1" xfId="0" applyFont="1" applyFill="1" applyBorder="1" applyAlignment="1">
      <alignment horizontal="center" textRotation="90" wrapText="1"/>
    </xf>
    <xf numFmtId="0" fontId="10" fillId="4" borderId="3" xfId="0" applyFont="1" applyFill="1" applyBorder="1" applyAlignment="1">
      <alignment horizontal="center" textRotation="90"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 fillId="4" borderId="1" xfId="0" applyFont="1" applyFill="1" applyBorder="1" applyAlignment="1">
      <alignment horizontal="center" textRotation="90" wrapText="1"/>
    </xf>
    <xf numFmtId="0" fontId="1" fillId="4" borderId="3" xfId="0" applyFont="1" applyFill="1" applyBorder="1" applyAlignment="1">
      <alignment horizontal="center" textRotation="90" wrapText="1"/>
    </xf>
    <xf numFmtId="0" fontId="1" fillId="2" borderId="1" xfId="0" applyFont="1" applyFill="1" applyBorder="1" applyAlignment="1">
      <alignment horizontal="center" textRotation="90"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10" fillId="6" borderId="7" xfId="0" applyFont="1" applyFill="1" applyBorder="1" applyAlignment="1">
      <alignment horizontal="center" vertical="center" textRotation="90" wrapText="1"/>
    </xf>
    <xf numFmtId="0" fontId="8" fillId="5" borderId="1" xfId="0" applyFont="1" applyFill="1" applyBorder="1" applyAlignment="1">
      <alignment horizontal="center" vertical="center" wrapText="1"/>
    </xf>
    <xf numFmtId="0" fontId="1" fillId="5" borderId="6" xfId="0" applyFont="1" applyFill="1" applyBorder="1" applyAlignment="1">
      <alignment horizontal="center" vertical="center" textRotation="90" wrapText="1"/>
    </xf>
    <xf numFmtId="0" fontId="1" fillId="5" borderId="3" xfId="0" applyFont="1" applyFill="1" applyBorder="1" applyAlignment="1">
      <alignment horizontal="center" vertical="center" textRotation="90" wrapText="1"/>
    </xf>
    <xf numFmtId="0" fontId="1" fillId="5" borderId="5" xfId="0" applyFont="1" applyFill="1" applyBorder="1" applyAlignment="1">
      <alignment horizontal="center" vertical="center" textRotation="90" wrapText="1"/>
    </xf>
    <xf numFmtId="0" fontId="46" fillId="6" borderId="1" xfId="0" applyFont="1" applyFill="1" applyBorder="1" applyAlignment="1">
      <alignment horizontal="center" vertical="center" textRotation="90" wrapText="1"/>
    </xf>
    <xf numFmtId="0" fontId="46" fillId="6" borderId="3" xfId="0" applyFont="1" applyFill="1" applyBorder="1" applyAlignment="1">
      <alignment horizontal="center" vertical="center" wrapText="1"/>
    </xf>
    <xf numFmtId="0" fontId="46" fillId="6" borderId="5"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5" fillId="4" borderId="1" xfId="0" applyFont="1" applyFill="1" applyBorder="1" applyAlignment="1">
      <alignment horizontal="center" vertical="center" textRotation="90" wrapText="1"/>
    </xf>
    <xf numFmtId="0" fontId="46" fillId="4" borderId="1" xfId="0" applyFont="1" applyFill="1" applyBorder="1" applyAlignment="1">
      <alignment horizontal="center" vertical="center" textRotation="90" wrapText="1"/>
    </xf>
    <xf numFmtId="0" fontId="45" fillId="5" borderId="1" xfId="0" applyFont="1" applyFill="1" applyBorder="1" applyAlignment="1">
      <alignment horizontal="center" vertical="center" textRotation="90" wrapText="1"/>
    </xf>
    <xf numFmtId="0" fontId="46" fillId="4" borderId="3" xfId="0" applyFont="1" applyFill="1" applyBorder="1" applyAlignment="1">
      <alignment horizontal="center" vertical="center" wrapText="1"/>
    </xf>
    <xf numFmtId="0" fontId="46" fillId="4" borderId="5" xfId="0" applyFont="1" applyFill="1" applyBorder="1" applyAlignment="1">
      <alignment horizontal="center" vertical="center" wrapText="1"/>
    </xf>
    <xf numFmtId="0" fontId="45" fillId="6" borderId="1" xfId="0" applyFont="1" applyFill="1" applyBorder="1" applyAlignment="1">
      <alignment horizontal="center" vertical="center" textRotation="90" wrapText="1"/>
    </xf>
    <xf numFmtId="0" fontId="46" fillId="5" borderId="1" xfId="0" applyFont="1" applyFill="1" applyBorder="1" applyAlignment="1">
      <alignment horizontal="center" vertical="center" textRotation="90" wrapText="1"/>
    </xf>
    <xf numFmtId="0" fontId="46" fillId="5" borderId="16" xfId="0" applyFont="1" applyFill="1" applyBorder="1" applyAlignment="1">
      <alignment horizontal="center" vertical="center" wrapText="1"/>
    </xf>
    <xf numFmtId="0" fontId="46" fillId="5" borderId="14" xfId="0" applyFont="1" applyFill="1" applyBorder="1" applyAlignment="1">
      <alignment horizontal="center" vertical="center"/>
    </xf>
    <xf numFmtId="0" fontId="46" fillId="5" borderId="1" xfId="0" applyFont="1" applyFill="1" applyBorder="1" applyAlignment="1">
      <alignment horizontal="center" vertical="center" wrapText="1"/>
    </xf>
    <xf numFmtId="0" fontId="46" fillId="5" borderId="3" xfId="0" applyFont="1" applyFill="1" applyBorder="1" applyAlignment="1">
      <alignment horizontal="center" vertical="center" textRotation="90" wrapText="1"/>
    </xf>
    <xf numFmtId="0" fontId="46" fillId="5" borderId="5" xfId="0" applyFont="1" applyFill="1" applyBorder="1" applyAlignment="1">
      <alignment horizontal="center" vertical="center" textRotation="90" wrapText="1"/>
    </xf>
    <xf numFmtId="0" fontId="46" fillId="2" borderId="6" xfId="0" applyFont="1" applyFill="1" applyBorder="1" applyAlignment="1">
      <alignment horizontal="center" vertical="center" textRotation="90" wrapText="1"/>
    </xf>
    <xf numFmtId="0" fontId="44" fillId="0" borderId="2" xfId="0" applyFont="1" applyBorder="1" applyAlignment="1">
      <alignment horizontal="center" vertical="center" wrapText="1"/>
    </xf>
    <xf numFmtId="0" fontId="44" fillId="0" borderId="0" xfId="0" applyFont="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5" fillId="2" borderId="1" xfId="0" applyFont="1" applyFill="1" applyBorder="1" applyAlignment="1">
      <alignment horizontal="center" vertical="center" textRotation="90" wrapText="1"/>
    </xf>
    <xf numFmtId="0" fontId="46" fillId="2" borderId="1" xfId="0" applyFont="1" applyFill="1" applyBorder="1" applyAlignment="1">
      <alignment horizontal="center" vertical="center" textRotation="90" wrapText="1"/>
    </xf>
    <xf numFmtId="0" fontId="45" fillId="6" borderId="7" xfId="0" applyFont="1" applyFill="1" applyBorder="1" applyAlignment="1">
      <alignment horizontal="center" vertical="center" textRotation="90" wrapText="1"/>
    </xf>
    <xf numFmtId="0" fontId="5" fillId="5" borderId="8"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31" fillId="0" borderId="19" xfId="4" applyBorder="1" applyAlignment="1">
      <alignment horizontal="center" vertical="center" wrapText="1"/>
    </xf>
    <xf numFmtId="0" fontId="31" fillId="0" borderId="23" xfId="4"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46" fillId="5" borderId="20" xfId="0" applyFont="1" applyFill="1" applyBorder="1" applyAlignment="1">
      <alignment horizontal="center" vertical="center" wrapText="1"/>
    </xf>
    <xf numFmtId="0" fontId="46" fillId="5" borderId="10" xfId="0" applyFont="1" applyFill="1" applyBorder="1" applyAlignment="1">
      <alignment horizontal="center" vertical="center" wrapText="1"/>
    </xf>
    <xf numFmtId="0" fontId="46" fillId="5" borderId="14" xfId="0" applyFont="1" applyFill="1" applyBorder="1" applyAlignment="1">
      <alignment horizontal="center" vertical="center" wrapText="1"/>
    </xf>
    <xf numFmtId="0" fontId="46" fillId="5" borderId="15" xfId="0" applyFont="1" applyFill="1" applyBorder="1" applyAlignment="1">
      <alignment horizontal="center" vertical="center" wrapText="1"/>
    </xf>
    <xf numFmtId="0" fontId="46" fillId="5" borderId="11" xfId="0" applyFont="1" applyFill="1" applyBorder="1" applyAlignment="1">
      <alignment horizontal="center" vertical="center" wrapText="1"/>
    </xf>
    <xf numFmtId="0" fontId="8" fillId="6" borderId="1" xfId="0" applyFont="1" applyFill="1" applyBorder="1" applyAlignment="1">
      <alignment horizontal="center" vertical="center" textRotation="90" wrapText="1"/>
    </xf>
    <xf numFmtId="0" fontId="46" fillId="6" borderId="1" xfId="0" applyFont="1" applyFill="1" applyBorder="1" applyAlignment="1">
      <alignment horizontal="center" vertical="center" wrapText="1"/>
    </xf>
    <xf numFmtId="0" fontId="8" fillId="5" borderId="1" xfId="0" applyFont="1" applyFill="1" applyBorder="1" applyAlignment="1">
      <alignment horizontal="center" vertical="center" textRotation="90" wrapText="1"/>
    </xf>
    <xf numFmtId="0" fontId="8" fillId="2"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8" fillId="4" borderId="1" xfId="0" applyFont="1" applyFill="1" applyBorder="1" applyAlignment="1">
      <alignment horizontal="center" vertical="center" textRotation="90"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8" fillId="4" borderId="1" xfId="0" applyFont="1" applyFill="1" applyBorder="1" applyAlignment="1">
      <alignment horizontal="center" vertical="center" wrapText="1"/>
    </xf>
    <xf numFmtId="0" fontId="44" fillId="0" borderId="2" xfId="0" applyFont="1" applyBorder="1" applyAlignment="1">
      <alignment horizontal="center" vertical="center"/>
    </xf>
    <xf numFmtId="0" fontId="46" fillId="5" borderId="1" xfId="0" applyFont="1" applyFill="1" applyBorder="1" applyAlignment="1">
      <alignment horizontal="center" vertical="center"/>
    </xf>
    <xf numFmtId="0" fontId="46" fillId="5" borderId="16" xfId="0" applyFont="1" applyFill="1" applyBorder="1" applyAlignment="1">
      <alignment horizontal="center" vertical="center" textRotation="90" wrapText="1"/>
    </xf>
    <xf numFmtId="0" fontId="46" fillId="5" borderId="14" xfId="0" applyFont="1" applyFill="1" applyBorder="1" applyAlignment="1">
      <alignment horizontal="center" vertical="center" textRotation="90" wrapText="1"/>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0" fontId="16" fillId="15" borderId="3" xfId="0" applyFont="1" applyFill="1" applyBorder="1" applyAlignment="1">
      <alignment horizontal="center" vertical="center" wrapText="1"/>
    </xf>
    <xf numFmtId="0" fontId="16" fillId="15" borderId="4" xfId="0" applyFont="1" applyFill="1" applyBorder="1" applyAlignment="1">
      <alignment horizontal="center" vertical="center" wrapText="1"/>
    </xf>
    <xf numFmtId="0" fontId="16" fillId="15"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21"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5" fillId="0" borderId="7" xfId="0" applyFont="1" applyBorder="1" applyAlignment="1">
      <alignment horizontal="center" vertical="center" wrapText="1"/>
    </xf>
    <xf numFmtId="0" fontId="8" fillId="0" borderId="7" xfId="0" applyFont="1" applyBorder="1" applyAlignment="1">
      <alignment horizontal="left" vertical="center" wrapText="1"/>
    </xf>
    <xf numFmtId="0" fontId="8" fillId="0" borderId="7" xfId="0" applyFont="1" applyBorder="1" applyAlignment="1">
      <alignment horizontal="center" vertical="center" wrapText="1"/>
    </xf>
    <xf numFmtId="0" fontId="2" fillId="0" borderId="7" xfId="0" applyFont="1" applyBorder="1" applyAlignment="1">
      <alignment vertical="center" wrapText="1"/>
    </xf>
    <xf numFmtId="0" fontId="5" fillId="0" borderId="7" xfId="0" applyFont="1" applyBorder="1" applyAlignment="1">
      <alignment horizontal="left" vertical="center" wrapText="1"/>
    </xf>
    <xf numFmtId="0" fontId="12" fillId="0" borderId="1" xfId="0" applyFont="1" applyBorder="1" applyAlignment="1">
      <alignment horizontal="center" vertical="center"/>
    </xf>
    <xf numFmtId="0" fontId="12"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2" borderId="1" xfId="0" applyFont="1" applyFill="1" applyBorder="1" applyAlignment="1">
      <alignment horizontal="center" vertical="center"/>
    </xf>
  </cellXfs>
  <cellStyles count="6">
    <cellStyle name="Hipervínculo" xfId="2" builtinId="8"/>
    <cellStyle name="Hyperlink" xfId="4" xr:uid="{703F8FDB-39B7-4E3B-82F6-696FD8F3A644}"/>
    <cellStyle name="Millares" xfId="3" builtinId="3"/>
    <cellStyle name="Millares 2" xfId="5" xr:uid="{F4362DDB-4994-49E7-9213-172967610F6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PLAN ESTRAT&#201;GICO'!A1"/><Relationship Id="rId2" Type="http://schemas.openxmlformats.org/officeDocument/2006/relationships/hyperlink" Target="#'PLAN ACCI&#211;N'!A1"/><Relationship Id="rId1" Type="http://schemas.openxmlformats.org/officeDocument/2006/relationships/hyperlink" Target="#INFORME!A1"/><Relationship Id="rId4" Type="http://schemas.openxmlformats.org/officeDocument/2006/relationships/hyperlink" Target="#'PLAN DESARROLLO'!A1"/></Relationships>
</file>

<file path=xl/drawings/_rels/drawing10.xml.rels><?xml version="1.0" encoding="UTF-8" standalone="yes"?>
<Relationships xmlns="http://schemas.openxmlformats.org/package/2006/relationships"><Relationship Id="rId3" Type="http://schemas.openxmlformats.org/officeDocument/2006/relationships/hyperlink" Target="#'PLAN ESTRAT&#201;GICO'!A1"/><Relationship Id="rId2" Type="http://schemas.openxmlformats.org/officeDocument/2006/relationships/hyperlink" Target="#INFORME!A1"/><Relationship Id="rId1" Type="http://schemas.openxmlformats.org/officeDocument/2006/relationships/image" Target="../media/image2.jpeg"/><Relationship Id="rId6" Type="http://schemas.openxmlformats.org/officeDocument/2006/relationships/hyperlink" Target="#'PLAN ACCI&#211;N'!A1"/><Relationship Id="rId5" Type="http://schemas.openxmlformats.org/officeDocument/2006/relationships/hyperlink" Target="#MEN&#218;!A1"/><Relationship Id="rId4" Type="http://schemas.openxmlformats.org/officeDocument/2006/relationships/hyperlink" Target="#'PLAN DESARROLLO'!A1"/></Relationships>
</file>

<file path=xl/drawings/_rels/drawing11.xml.rels><?xml version="1.0" encoding="UTF-8" standalone="yes"?>
<Relationships xmlns="http://schemas.openxmlformats.org/package/2006/relationships"><Relationship Id="rId3" Type="http://schemas.openxmlformats.org/officeDocument/2006/relationships/hyperlink" Target="#'PLAN ESTRAT&#201;GICO'!A1"/><Relationship Id="rId2" Type="http://schemas.openxmlformats.org/officeDocument/2006/relationships/hyperlink" Target="#INFORME!A1"/><Relationship Id="rId1" Type="http://schemas.openxmlformats.org/officeDocument/2006/relationships/image" Target="../media/image5.jpeg"/><Relationship Id="rId6" Type="http://schemas.openxmlformats.org/officeDocument/2006/relationships/hyperlink" Target="#'PLAN ACCI&#211;N'!A1"/><Relationship Id="rId5" Type="http://schemas.openxmlformats.org/officeDocument/2006/relationships/hyperlink" Target="#MEN&#218;!A1"/><Relationship Id="rId4" Type="http://schemas.openxmlformats.org/officeDocument/2006/relationships/hyperlink" Target="#'PLAN DESARROLLO'!A1"/></Relationships>
</file>

<file path=xl/drawings/_rels/drawing12.xml.rels><?xml version="1.0" encoding="UTF-8" standalone="yes"?>
<Relationships xmlns="http://schemas.openxmlformats.org/package/2006/relationships"><Relationship Id="rId3" Type="http://schemas.openxmlformats.org/officeDocument/2006/relationships/hyperlink" Target="#'PLAN ESTRAT&#201;GICO'!A1"/><Relationship Id="rId2" Type="http://schemas.openxmlformats.org/officeDocument/2006/relationships/hyperlink" Target="#INFORME!A1"/><Relationship Id="rId1" Type="http://schemas.openxmlformats.org/officeDocument/2006/relationships/image" Target="../media/image6.jpeg"/><Relationship Id="rId6" Type="http://schemas.openxmlformats.org/officeDocument/2006/relationships/hyperlink" Target="#'PLAN ACCI&#211;N'!A1"/><Relationship Id="rId5" Type="http://schemas.openxmlformats.org/officeDocument/2006/relationships/hyperlink" Target="#MEN&#218;!A1"/><Relationship Id="rId4" Type="http://schemas.openxmlformats.org/officeDocument/2006/relationships/hyperlink" Target="#'PLAN DESARROLLO'!A1"/></Relationships>
</file>

<file path=xl/drawings/_rels/drawing1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PLAN DESARROLLO'!A1"/><Relationship Id="rId1" Type="http://schemas.openxmlformats.org/officeDocument/2006/relationships/hyperlink" Target="#MEN&#218;!A1"/><Relationship Id="rId6" Type="http://schemas.openxmlformats.org/officeDocument/2006/relationships/hyperlink" Target="#'PLAN ACCI&#211;N'!A1"/><Relationship Id="rId5" Type="http://schemas.openxmlformats.org/officeDocument/2006/relationships/hyperlink" Target="#'PLAN ESTRAT&#201;GICO'!A1"/><Relationship Id="rId4" Type="http://schemas.openxmlformats.org/officeDocument/2006/relationships/hyperlink" Target="#INFORME!A1"/></Relationships>
</file>

<file path=xl/drawings/_rels/drawing14.xml.rels><?xml version="1.0" encoding="UTF-8" standalone="yes"?>
<Relationships xmlns="http://schemas.openxmlformats.org/package/2006/relationships"><Relationship Id="rId3" Type="http://schemas.openxmlformats.org/officeDocument/2006/relationships/hyperlink" Target="#'PLAN ESTRAT&#201;GICO'!A1"/><Relationship Id="rId2" Type="http://schemas.openxmlformats.org/officeDocument/2006/relationships/hyperlink" Target="#INFORME!A1"/><Relationship Id="rId1" Type="http://schemas.openxmlformats.org/officeDocument/2006/relationships/image" Target="../media/image2.jpeg"/><Relationship Id="rId6" Type="http://schemas.openxmlformats.org/officeDocument/2006/relationships/hyperlink" Target="#'PLAN ACCI&#211;N'!A1"/><Relationship Id="rId5" Type="http://schemas.openxmlformats.org/officeDocument/2006/relationships/hyperlink" Target="#MEN&#218;!A1"/><Relationship Id="rId4" Type="http://schemas.openxmlformats.org/officeDocument/2006/relationships/hyperlink" Target="#'PLAN DESARROLLO'!A1"/></Relationships>
</file>

<file path=xl/drawings/_rels/drawing15.xml.rels><?xml version="1.0" encoding="UTF-8" standalone="yes"?>
<Relationships xmlns="http://schemas.openxmlformats.org/package/2006/relationships"><Relationship Id="rId3" Type="http://schemas.openxmlformats.org/officeDocument/2006/relationships/hyperlink" Target="#'PLAN ESTRAT&#201;GICO'!A1"/><Relationship Id="rId2" Type="http://schemas.openxmlformats.org/officeDocument/2006/relationships/hyperlink" Target="#INFORME!A1"/><Relationship Id="rId1" Type="http://schemas.openxmlformats.org/officeDocument/2006/relationships/image" Target="../media/image2.jpeg"/><Relationship Id="rId6" Type="http://schemas.openxmlformats.org/officeDocument/2006/relationships/hyperlink" Target="#'PLAN ACCI&#211;N'!A1"/><Relationship Id="rId5" Type="http://schemas.openxmlformats.org/officeDocument/2006/relationships/hyperlink" Target="#MEN&#218;!A1"/><Relationship Id="rId4" Type="http://schemas.openxmlformats.org/officeDocument/2006/relationships/hyperlink" Target="#'PLAN DESARROLLO'!A1"/></Relationships>
</file>

<file path=xl/drawings/_rels/drawing16.xml.rels><?xml version="1.0" encoding="UTF-8" standalone="yes"?>
<Relationships xmlns="http://schemas.openxmlformats.org/package/2006/relationships"><Relationship Id="rId3" Type="http://schemas.openxmlformats.org/officeDocument/2006/relationships/hyperlink" Target="#'PLAN ESTRAT&#201;GICO'!A1"/><Relationship Id="rId2" Type="http://schemas.openxmlformats.org/officeDocument/2006/relationships/hyperlink" Target="#INFORME!A1"/><Relationship Id="rId1" Type="http://schemas.openxmlformats.org/officeDocument/2006/relationships/image" Target="../media/image2.jpeg"/><Relationship Id="rId6" Type="http://schemas.openxmlformats.org/officeDocument/2006/relationships/hyperlink" Target="#'PLAN ACCI&#211;N'!A1"/><Relationship Id="rId5" Type="http://schemas.openxmlformats.org/officeDocument/2006/relationships/hyperlink" Target="#MEN&#218;!A1"/><Relationship Id="rId4" Type="http://schemas.openxmlformats.org/officeDocument/2006/relationships/hyperlink" Target="#'PLAN DESARROLLO'!A1"/></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3" Type="http://schemas.openxmlformats.org/officeDocument/2006/relationships/hyperlink" Target="#'PLAN ESTRAT&#201;GICO'!A1"/><Relationship Id="rId2" Type="http://schemas.openxmlformats.org/officeDocument/2006/relationships/hyperlink" Target="#INFORME!A1"/><Relationship Id="rId1" Type="http://schemas.openxmlformats.org/officeDocument/2006/relationships/image" Target="../media/image2.jpeg"/><Relationship Id="rId6" Type="http://schemas.openxmlformats.org/officeDocument/2006/relationships/hyperlink" Target="#'PLAN ACCI&#211;N'!A1"/><Relationship Id="rId5" Type="http://schemas.openxmlformats.org/officeDocument/2006/relationships/hyperlink" Target="#MEN&#218;!A1"/><Relationship Id="rId4" Type="http://schemas.openxmlformats.org/officeDocument/2006/relationships/hyperlink" Target="#'PLAN DESARROLLO'!A1"/></Relationships>
</file>

<file path=xl/drawings/_rels/drawing2.xml.rels><?xml version="1.0" encoding="UTF-8" standalone="yes"?>
<Relationships xmlns="http://schemas.openxmlformats.org/package/2006/relationships"><Relationship Id="rId3" Type="http://schemas.openxmlformats.org/officeDocument/2006/relationships/hyperlink" Target="#'PLAN ESTRAT&#201;GICO'!A1"/><Relationship Id="rId2" Type="http://schemas.openxmlformats.org/officeDocument/2006/relationships/hyperlink" Target="#'PLAN DESARROLLO'!A1"/><Relationship Id="rId1" Type="http://schemas.openxmlformats.org/officeDocument/2006/relationships/hyperlink" Target="#MEN&#218;!A1"/><Relationship Id="rId5" Type="http://schemas.openxmlformats.org/officeDocument/2006/relationships/hyperlink" Target="#INFORME!A1"/><Relationship Id="rId4" Type="http://schemas.openxmlformats.org/officeDocument/2006/relationships/hyperlink" Target="#'PLAN ACCI&#211;N'!A1"/></Relationships>
</file>

<file path=xl/drawings/_rels/drawing3.xml.rels><?xml version="1.0" encoding="UTF-8" standalone="yes"?>
<Relationships xmlns="http://schemas.openxmlformats.org/package/2006/relationships"><Relationship Id="rId3" Type="http://schemas.openxmlformats.org/officeDocument/2006/relationships/hyperlink" Target="#'PLAN ESTRAT&#201;GICO'!A1"/><Relationship Id="rId2" Type="http://schemas.openxmlformats.org/officeDocument/2006/relationships/hyperlink" Target="#'PLAN ACCI&#211;N'!A1"/><Relationship Id="rId1" Type="http://schemas.openxmlformats.org/officeDocument/2006/relationships/hyperlink" Target="#INFORME!A1"/><Relationship Id="rId5" Type="http://schemas.openxmlformats.org/officeDocument/2006/relationships/hyperlink" Target="#'PLAN DESARROLLO'!A1"/><Relationship Id="rId4" Type="http://schemas.openxmlformats.org/officeDocument/2006/relationships/hyperlink" Target="#MEN&#218;!A1"/></Relationships>
</file>

<file path=xl/drawings/_rels/drawing4.xml.rels><?xml version="1.0" encoding="UTF-8" standalone="yes"?>
<Relationships xmlns="http://schemas.openxmlformats.org/package/2006/relationships"><Relationship Id="rId3" Type="http://schemas.openxmlformats.org/officeDocument/2006/relationships/hyperlink" Target="#'PLAN ACCI&#211;N'!A1"/><Relationship Id="rId2" Type="http://schemas.openxmlformats.org/officeDocument/2006/relationships/hyperlink" Target="#INFORME!A1"/><Relationship Id="rId1" Type="http://schemas.openxmlformats.org/officeDocument/2006/relationships/hyperlink" Target="#MEN&#218;!A1"/><Relationship Id="rId5" Type="http://schemas.openxmlformats.org/officeDocument/2006/relationships/hyperlink" Target="#'PLAN ESTRAT&#201;GICO'!A1"/><Relationship Id="rId4" Type="http://schemas.openxmlformats.org/officeDocument/2006/relationships/hyperlink" Target="#'PLAN DESARROLLO'!A1"/></Relationships>
</file>

<file path=xl/drawings/_rels/drawing5.xml.rels><?xml version="1.0" encoding="UTF-8" standalone="yes"?>
<Relationships xmlns="http://schemas.openxmlformats.org/package/2006/relationships"><Relationship Id="rId8" Type="http://schemas.openxmlformats.org/officeDocument/2006/relationships/hyperlink" Target="#PLANEACION!A1"/><Relationship Id="rId13" Type="http://schemas.openxmlformats.org/officeDocument/2006/relationships/hyperlink" Target="#CONTRACTUAL!A1"/><Relationship Id="rId3" Type="http://schemas.openxmlformats.org/officeDocument/2006/relationships/hyperlink" Target="#'PLAN DESARROLLO'!A1"/><Relationship Id="rId7" Type="http://schemas.openxmlformats.org/officeDocument/2006/relationships/hyperlink" Target="#TECNOLOGIA!A1"/><Relationship Id="rId12" Type="http://schemas.openxmlformats.org/officeDocument/2006/relationships/hyperlink" Target="#'SERVICIO CIUDADANO'!A1"/><Relationship Id="rId17" Type="http://schemas.openxmlformats.org/officeDocument/2006/relationships/hyperlink" Target="#OBRAS!A1"/><Relationship Id="rId2" Type="http://schemas.openxmlformats.org/officeDocument/2006/relationships/hyperlink" Target="#'PLAN ESTRAT&#201;GICO'!A1"/><Relationship Id="rId16" Type="http://schemas.openxmlformats.org/officeDocument/2006/relationships/hyperlink" Target="#CONCEPTUALIZACION!A1"/><Relationship Id="rId1" Type="http://schemas.openxmlformats.org/officeDocument/2006/relationships/hyperlink" Target="#INFORME!A1"/><Relationship Id="rId6" Type="http://schemas.openxmlformats.org/officeDocument/2006/relationships/hyperlink" Target="#'PLAN ACCI&#211;N'!A1"/><Relationship Id="rId11" Type="http://schemas.openxmlformats.org/officeDocument/2006/relationships/hyperlink" Target="#JURIDICO!A1"/><Relationship Id="rId5" Type="http://schemas.openxmlformats.org/officeDocument/2006/relationships/image" Target="../media/image1.png"/><Relationship Id="rId15" Type="http://schemas.openxmlformats.org/officeDocument/2006/relationships/hyperlink" Target="#'CONTROL INTERNO'!A1"/><Relationship Id="rId10" Type="http://schemas.openxmlformats.org/officeDocument/2006/relationships/hyperlink" Target="#FINANCIERO!A1"/><Relationship Id="rId4" Type="http://schemas.openxmlformats.org/officeDocument/2006/relationships/hyperlink" Target="#MEN&#218;!A1"/><Relationship Id="rId9" Type="http://schemas.openxmlformats.org/officeDocument/2006/relationships/hyperlink" Target="#COMUNICACIONES!A1"/><Relationship Id="rId14" Type="http://schemas.openxmlformats.org/officeDocument/2006/relationships/hyperlink" Target="#ADMINISTRATIVO!A1"/></Relationships>
</file>

<file path=xl/drawings/_rels/drawing6.xml.rels><?xml version="1.0" encoding="UTF-8" standalone="yes"?>
<Relationships xmlns="http://schemas.openxmlformats.org/package/2006/relationships"><Relationship Id="rId3" Type="http://schemas.openxmlformats.org/officeDocument/2006/relationships/hyperlink" Target="#'PLAN ESTRAT&#201;GICO'!A1"/><Relationship Id="rId2" Type="http://schemas.openxmlformats.org/officeDocument/2006/relationships/hyperlink" Target="#INFORME!A1"/><Relationship Id="rId1" Type="http://schemas.openxmlformats.org/officeDocument/2006/relationships/image" Target="../media/image2.jpeg"/><Relationship Id="rId6" Type="http://schemas.openxmlformats.org/officeDocument/2006/relationships/hyperlink" Target="#'PLAN ACCI&#211;N'!A1"/><Relationship Id="rId5" Type="http://schemas.openxmlformats.org/officeDocument/2006/relationships/hyperlink" Target="#MEN&#218;!A1"/><Relationship Id="rId4" Type="http://schemas.openxmlformats.org/officeDocument/2006/relationships/hyperlink" Target="#'PLAN DESARROLLO'!A1"/></Relationships>
</file>

<file path=xl/drawings/_rels/drawing7.xml.rels><?xml version="1.0" encoding="UTF-8" standalone="yes"?>
<Relationships xmlns="http://schemas.openxmlformats.org/package/2006/relationships"><Relationship Id="rId3" Type="http://schemas.openxmlformats.org/officeDocument/2006/relationships/hyperlink" Target="#'PLAN ESTRAT&#201;GICO'!A1"/><Relationship Id="rId2" Type="http://schemas.openxmlformats.org/officeDocument/2006/relationships/hyperlink" Target="#INFORME!A1"/><Relationship Id="rId1" Type="http://schemas.openxmlformats.org/officeDocument/2006/relationships/image" Target="../media/image2.jpeg"/><Relationship Id="rId6" Type="http://schemas.openxmlformats.org/officeDocument/2006/relationships/hyperlink" Target="#'PLAN ACCI&#211;N'!A1"/><Relationship Id="rId5" Type="http://schemas.openxmlformats.org/officeDocument/2006/relationships/hyperlink" Target="#MEN&#218;!A1"/><Relationship Id="rId4" Type="http://schemas.openxmlformats.org/officeDocument/2006/relationships/hyperlink" Target="#'PLAN DESARROLLO'!A1"/></Relationships>
</file>

<file path=xl/drawings/_rels/drawing8.xml.rels><?xml version="1.0" encoding="UTF-8" standalone="yes"?>
<Relationships xmlns="http://schemas.openxmlformats.org/package/2006/relationships"><Relationship Id="rId3" Type="http://schemas.openxmlformats.org/officeDocument/2006/relationships/hyperlink" Target="#'PLAN ESTRAT&#201;GICO'!A1"/><Relationship Id="rId2" Type="http://schemas.openxmlformats.org/officeDocument/2006/relationships/hyperlink" Target="#INFORME!A1"/><Relationship Id="rId1" Type="http://schemas.openxmlformats.org/officeDocument/2006/relationships/image" Target="../media/image3.jpeg"/><Relationship Id="rId6" Type="http://schemas.openxmlformats.org/officeDocument/2006/relationships/hyperlink" Target="#'PLAN ACCI&#211;N'!A1"/><Relationship Id="rId5" Type="http://schemas.openxmlformats.org/officeDocument/2006/relationships/hyperlink" Target="#MEN&#218;!A1"/><Relationship Id="rId4" Type="http://schemas.openxmlformats.org/officeDocument/2006/relationships/hyperlink" Target="#'PLAN DESARROLLO'!A1"/></Relationships>
</file>

<file path=xl/drawings/_rels/drawing9.xml.rels><?xml version="1.0" encoding="UTF-8" standalone="yes"?>
<Relationships xmlns="http://schemas.openxmlformats.org/package/2006/relationships"><Relationship Id="rId3" Type="http://schemas.openxmlformats.org/officeDocument/2006/relationships/hyperlink" Target="#'PLAN ESTRAT&#201;GICO'!A1"/><Relationship Id="rId2" Type="http://schemas.openxmlformats.org/officeDocument/2006/relationships/hyperlink" Target="#INFORME!A1"/><Relationship Id="rId1" Type="http://schemas.openxmlformats.org/officeDocument/2006/relationships/image" Target="../media/image4.jpeg"/><Relationship Id="rId6" Type="http://schemas.openxmlformats.org/officeDocument/2006/relationships/hyperlink" Target="#'PLAN ACCI&#211;N'!A1"/><Relationship Id="rId5" Type="http://schemas.openxmlformats.org/officeDocument/2006/relationships/hyperlink" Target="#MEN&#218;!A1"/><Relationship Id="rId4" Type="http://schemas.openxmlformats.org/officeDocument/2006/relationships/hyperlink" Target="#'PLAN DESARROLLO'!A1"/></Relationships>
</file>

<file path=xl/drawings/drawing1.xml><?xml version="1.0" encoding="utf-8"?>
<xdr:wsDr xmlns:xdr="http://schemas.openxmlformats.org/drawingml/2006/spreadsheetDrawing" xmlns:a="http://schemas.openxmlformats.org/drawingml/2006/main">
  <xdr:twoCellAnchor>
    <xdr:from>
      <xdr:col>7</xdr:col>
      <xdr:colOff>152401</xdr:colOff>
      <xdr:row>0</xdr:row>
      <xdr:rowOff>122766</xdr:rowOff>
    </xdr:from>
    <xdr:to>
      <xdr:col>9</xdr:col>
      <xdr:colOff>33868</xdr:colOff>
      <xdr:row>1</xdr:row>
      <xdr:rowOff>-1</xdr:rowOff>
    </xdr:to>
    <xdr:sp macro="" textlink="">
      <xdr:nvSpPr>
        <xdr:cNvPr id="11" name="Trapecio 10">
          <a:hlinkClick xmlns:r="http://schemas.openxmlformats.org/officeDocument/2006/relationships" r:id="rId1"/>
          <a:extLst>
            <a:ext uri="{FF2B5EF4-FFF2-40B4-BE49-F238E27FC236}">
              <a16:creationId xmlns:a16="http://schemas.microsoft.com/office/drawing/2014/main" id="{62DD618E-1F57-4103-889D-83078CB912D2}"/>
            </a:ext>
          </a:extLst>
        </xdr:cNvPr>
        <xdr:cNvSpPr/>
      </xdr:nvSpPr>
      <xdr:spPr>
        <a:xfrm>
          <a:off x="5782734" y="122766"/>
          <a:ext cx="1490134" cy="495300"/>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INFORME</a:t>
          </a:r>
        </a:p>
      </xdr:txBody>
    </xdr:sp>
    <xdr:clientData/>
  </xdr:twoCellAnchor>
  <xdr:twoCellAnchor>
    <xdr:from>
      <xdr:col>5</xdr:col>
      <xdr:colOff>414867</xdr:colOff>
      <xdr:row>0</xdr:row>
      <xdr:rowOff>122766</xdr:rowOff>
    </xdr:from>
    <xdr:to>
      <xdr:col>7</xdr:col>
      <xdr:colOff>296335</xdr:colOff>
      <xdr:row>1</xdr:row>
      <xdr:rowOff>-1</xdr:rowOff>
    </xdr:to>
    <xdr:sp macro="" textlink="">
      <xdr:nvSpPr>
        <xdr:cNvPr id="10" name="Trapecio 9">
          <a:hlinkClick xmlns:r="http://schemas.openxmlformats.org/officeDocument/2006/relationships" r:id="rId2"/>
          <a:extLst>
            <a:ext uri="{FF2B5EF4-FFF2-40B4-BE49-F238E27FC236}">
              <a16:creationId xmlns:a16="http://schemas.microsoft.com/office/drawing/2014/main" id="{CFFA07EA-CE00-40FD-BA5A-BAB515E3749A}"/>
            </a:ext>
          </a:extLst>
        </xdr:cNvPr>
        <xdr:cNvSpPr/>
      </xdr:nvSpPr>
      <xdr:spPr>
        <a:xfrm>
          <a:off x="4436534" y="122766"/>
          <a:ext cx="1490134" cy="495300"/>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ACCIÓN</a:t>
          </a:r>
        </a:p>
      </xdr:txBody>
    </xdr:sp>
    <xdr:clientData/>
  </xdr:twoCellAnchor>
  <xdr:twoCellAnchor>
    <xdr:from>
      <xdr:col>3</xdr:col>
      <xdr:colOff>711202</xdr:colOff>
      <xdr:row>0</xdr:row>
      <xdr:rowOff>122766</xdr:rowOff>
    </xdr:from>
    <xdr:to>
      <xdr:col>5</xdr:col>
      <xdr:colOff>592669</xdr:colOff>
      <xdr:row>1</xdr:row>
      <xdr:rowOff>-1</xdr:rowOff>
    </xdr:to>
    <xdr:sp macro="" textlink="">
      <xdr:nvSpPr>
        <xdr:cNvPr id="9" name="Trapecio 8">
          <a:hlinkClick xmlns:r="http://schemas.openxmlformats.org/officeDocument/2006/relationships" r:id="rId3"/>
          <a:extLst>
            <a:ext uri="{FF2B5EF4-FFF2-40B4-BE49-F238E27FC236}">
              <a16:creationId xmlns:a16="http://schemas.microsoft.com/office/drawing/2014/main" id="{E5641A4D-8B1B-434B-B764-0CE228E2555B}"/>
            </a:ext>
          </a:extLst>
        </xdr:cNvPr>
        <xdr:cNvSpPr/>
      </xdr:nvSpPr>
      <xdr:spPr>
        <a:xfrm>
          <a:off x="3124202" y="122766"/>
          <a:ext cx="1490134" cy="495300"/>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ESTRATÉGICO</a:t>
          </a:r>
        </a:p>
      </xdr:txBody>
    </xdr:sp>
    <xdr:clientData/>
  </xdr:twoCellAnchor>
  <xdr:twoCellAnchor>
    <xdr:from>
      <xdr:col>2</xdr:col>
      <xdr:colOff>152399</xdr:colOff>
      <xdr:row>0</xdr:row>
      <xdr:rowOff>122766</xdr:rowOff>
    </xdr:from>
    <xdr:to>
      <xdr:col>4</xdr:col>
      <xdr:colOff>33867</xdr:colOff>
      <xdr:row>1</xdr:row>
      <xdr:rowOff>-1</xdr:rowOff>
    </xdr:to>
    <xdr:sp macro="" textlink="">
      <xdr:nvSpPr>
        <xdr:cNvPr id="8" name="Trapecio 7">
          <a:hlinkClick xmlns:r="http://schemas.openxmlformats.org/officeDocument/2006/relationships" r:id="rId4"/>
          <a:extLst>
            <a:ext uri="{FF2B5EF4-FFF2-40B4-BE49-F238E27FC236}">
              <a16:creationId xmlns:a16="http://schemas.microsoft.com/office/drawing/2014/main" id="{5112DE95-D2D4-4045-9A54-C1AFB35E3636}"/>
            </a:ext>
          </a:extLst>
        </xdr:cNvPr>
        <xdr:cNvSpPr/>
      </xdr:nvSpPr>
      <xdr:spPr>
        <a:xfrm>
          <a:off x="1761066" y="122766"/>
          <a:ext cx="1490134" cy="495300"/>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DESARROLLO</a:t>
          </a:r>
        </a:p>
      </xdr:txBody>
    </xdr:sp>
    <xdr:clientData/>
  </xdr:twoCellAnchor>
  <xdr:twoCellAnchor>
    <xdr:from>
      <xdr:col>1</xdr:col>
      <xdr:colOff>25400</xdr:colOff>
      <xdr:row>0</xdr:row>
      <xdr:rowOff>135465</xdr:rowOff>
    </xdr:from>
    <xdr:to>
      <xdr:col>2</xdr:col>
      <xdr:colOff>304799</xdr:colOff>
      <xdr:row>1</xdr:row>
      <xdr:rowOff>-1</xdr:rowOff>
    </xdr:to>
    <xdr:sp macro="" textlink="">
      <xdr:nvSpPr>
        <xdr:cNvPr id="7" name="Trapecio 6">
          <a:extLst>
            <a:ext uri="{FF2B5EF4-FFF2-40B4-BE49-F238E27FC236}">
              <a16:creationId xmlns:a16="http://schemas.microsoft.com/office/drawing/2014/main" id="{F103B565-396C-ADFF-803A-06D761214317}"/>
            </a:ext>
          </a:extLst>
        </xdr:cNvPr>
        <xdr:cNvSpPr/>
      </xdr:nvSpPr>
      <xdr:spPr>
        <a:xfrm>
          <a:off x="829733" y="135465"/>
          <a:ext cx="1083733" cy="482601"/>
        </a:xfrm>
        <a:prstGeom prst="trapezoid">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MENÚ</a:t>
          </a:r>
        </a:p>
      </xdr:txBody>
    </xdr:sp>
    <xdr:clientData/>
  </xdr:twoCellAnchor>
  <xdr:twoCellAnchor>
    <xdr:from>
      <xdr:col>1</xdr:col>
      <xdr:colOff>388938</xdr:colOff>
      <xdr:row>1</xdr:row>
      <xdr:rowOff>174627</xdr:rowOff>
    </xdr:from>
    <xdr:to>
      <xdr:col>8</xdr:col>
      <xdr:colOff>440532</xdr:colOff>
      <xdr:row>6</xdr:row>
      <xdr:rowOff>23813</xdr:rowOff>
    </xdr:to>
    <xdr:sp macro="" textlink="">
      <xdr:nvSpPr>
        <xdr:cNvPr id="14" name="Diagrama de flujo: proceso alternativo 13">
          <a:extLst>
            <a:ext uri="{FF2B5EF4-FFF2-40B4-BE49-F238E27FC236}">
              <a16:creationId xmlns:a16="http://schemas.microsoft.com/office/drawing/2014/main" id="{392EC897-8199-CB2E-BDCD-1AD0CFE955CA}"/>
            </a:ext>
          </a:extLst>
        </xdr:cNvPr>
        <xdr:cNvSpPr/>
      </xdr:nvSpPr>
      <xdr:spPr>
        <a:xfrm>
          <a:off x="1150938" y="793752"/>
          <a:ext cx="5385594" cy="801686"/>
        </a:xfrm>
        <a:prstGeom prst="flowChartAlternateProcess">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1800" b="1"/>
            <a:t>PLANEACIÓN INSTITUCIONAL</a:t>
          </a:r>
        </a:p>
        <a:p>
          <a:pPr algn="ctr"/>
          <a:r>
            <a:rPr lang="es-CO" sz="1800" b="1"/>
            <a:t>2020</a:t>
          </a:r>
          <a:r>
            <a:rPr lang="es-CO" sz="1800" b="1" baseline="0"/>
            <a:t> - 2023</a:t>
          </a:r>
          <a:r>
            <a:rPr lang="es-CO" sz="1800" b="1"/>
            <a:t>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104776</xdr:colOff>
      <xdr:row>1</xdr:row>
      <xdr:rowOff>80766</xdr:rowOff>
    </xdr:from>
    <xdr:to>
      <xdr:col>2</xdr:col>
      <xdr:colOff>36514</xdr:colOff>
      <xdr:row>3</xdr:row>
      <xdr:rowOff>96915</xdr:rowOff>
    </xdr:to>
    <xdr:pic>
      <xdr:nvPicPr>
        <xdr:cNvPr id="2" name="Imagen 6">
          <a:extLst>
            <a:ext uri="{FF2B5EF4-FFF2-40B4-BE49-F238E27FC236}">
              <a16:creationId xmlns:a16="http://schemas.microsoft.com/office/drawing/2014/main" id="{59B37222-0292-4E6F-9C1A-62C5760502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6" y="509391"/>
          <a:ext cx="1676400" cy="568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1333501</xdr:colOff>
      <xdr:row>0</xdr:row>
      <xdr:rowOff>95250</xdr:rowOff>
    </xdr:from>
    <xdr:to>
      <xdr:col>5</xdr:col>
      <xdr:colOff>389468</xdr:colOff>
      <xdr:row>0</xdr:row>
      <xdr:rowOff>591608</xdr:rowOff>
    </xdr:to>
    <xdr:sp macro="" textlink="">
      <xdr:nvSpPr>
        <xdr:cNvPr id="3" name="Trapecio 2">
          <a:hlinkClick xmlns:r="http://schemas.openxmlformats.org/officeDocument/2006/relationships" r:id="rId2"/>
          <a:extLst>
            <a:ext uri="{FF2B5EF4-FFF2-40B4-BE49-F238E27FC236}">
              <a16:creationId xmlns:a16="http://schemas.microsoft.com/office/drawing/2014/main" id="{EB4DF5CB-9D59-4920-991A-037A3960B79B}"/>
            </a:ext>
          </a:extLst>
        </xdr:cNvPr>
        <xdr:cNvSpPr/>
      </xdr:nvSpPr>
      <xdr:spPr>
        <a:xfrm>
          <a:off x="6024564" y="95250"/>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INFORME</a:t>
          </a:r>
        </a:p>
      </xdr:txBody>
    </xdr:sp>
    <xdr:clientData/>
  </xdr:twoCellAnchor>
  <xdr:twoCellAnchor>
    <xdr:from>
      <xdr:col>3</xdr:col>
      <xdr:colOff>487365</xdr:colOff>
      <xdr:row>0</xdr:row>
      <xdr:rowOff>95250</xdr:rowOff>
    </xdr:from>
    <xdr:to>
      <xdr:col>4</xdr:col>
      <xdr:colOff>170394</xdr:colOff>
      <xdr:row>0</xdr:row>
      <xdr:rowOff>591608</xdr:rowOff>
    </xdr:to>
    <xdr:sp macro="" textlink="">
      <xdr:nvSpPr>
        <xdr:cNvPr id="4" name="Trapecio 3">
          <a:hlinkClick xmlns:r="http://schemas.openxmlformats.org/officeDocument/2006/relationships" r:id="rId3"/>
          <a:extLst>
            <a:ext uri="{FF2B5EF4-FFF2-40B4-BE49-F238E27FC236}">
              <a16:creationId xmlns:a16="http://schemas.microsoft.com/office/drawing/2014/main" id="{4AD03368-A9E2-454F-8D67-66A2CAF635AB}"/>
            </a:ext>
          </a:extLst>
        </xdr:cNvPr>
        <xdr:cNvSpPr/>
      </xdr:nvSpPr>
      <xdr:spPr>
        <a:xfrm>
          <a:off x="3376615" y="95250"/>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ESTRATÉGICO</a:t>
          </a:r>
        </a:p>
      </xdr:txBody>
    </xdr:sp>
    <xdr:clientData/>
  </xdr:twoCellAnchor>
  <xdr:twoCellAnchor>
    <xdr:from>
      <xdr:col>2</xdr:col>
      <xdr:colOff>214311</xdr:colOff>
      <xdr:row>0</xdr:row>
      <xdr:rowOff>95250</xdr:rowOff>
    </xdr:from>
    <xdr:to>
      <xdr:col>3</xdr:col>
      <xdr:colOff>611717</xdr:colOff>
      <xdr:row>0</xdr:row>
      <xdr:rowOff>591608</xdr:rowOff>
    </xdr:to>
    <xdr:sp macro="" textlink="">
      <xdr:nvSpPr>
        <xdr:cNvPr id="5" name="Trapecio 4">
          <a:hlinkClick xmlns:r="http://schemas.openxmlformats.org/officeDocument/2006/relationships" r:id="rId4"/>
          <a:extLst>
            <a:ext uri="{FF2B5EF4-FFF2-40B4-BE49-F238E27FC236}">
              <a16:creationId xmlns:a16="http://schemas.microsoft.com/office/drawing/2014/main" id="{12807353-BD8F-46A6-A15D-6A9362026A5E}"/>
            </a:ext>
          </a:extLst>
        </xdr:cNvPr>
        <xdr:cNvSpPr/>
      </xdr:nvSpPr>
      <xdr:spPr>
        <a:xfrm>
          <a:off x="2016124" y="95250"/>
          <a:ext cx="1484843"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DESARROLLO</a:t>
          </a:r>
        </a:p>
      </xdr:txBody>
    </xdr:sp>
    <xdr:clientData/>
  </xdr:twoCellAnchor>
  <xdr:twoCellAnchor>
    <xdr:from>
      <xdr:col>1</xdr:col>
      <xdr:colOff>0</xdr:colOff>
      <xdr:row>0</xdr:row>
      <xdr:rowOff>107949</xdr:rowOff>
    </xdr:from>
    <xdr:to>
      <xdr:col>2</xdr:col>
      <xdr:colOff>366711</xdr:colOff>
      <xdr:row>0</xdr:row>
      <xdr:rowOff>591608</xdr:rowOff>
    </xdr:to>
    <xdr:sp macro="" textlink="">
      <xdr:nvSpPr>
        <xdr:cNvPr id="6" name="Trapecio 5">
          <a:hlinkClick xmlns:r="http://schemas.openxmlformats.org/officeDocument/2006/relationships" r:id="rId5"/>
          <a:extLst>
            <a:ext uri="{FF2B5EF4-FFF2-40B4-BE49-F238E27FC236}">
              <a16:creationId xmlns:a16="http://schemas.microsoft.com/office/drawing/2014/main" id="{232720A5-D535-45E4-91BD-FAAC2BDD16D7}"/>
            </a:ext>
          </a:extLst>
        </xdr:cNvPr>
        <xdr:cNvSpPr/>
      </xdr:nvSpPr>
      <xdr:spPr>
        <a:xfrm>
          <a:off x="1087438" y="107949"/>
          <a:ext cx="1081086" cy="483659"/>
        </a:xfrm>
        <a:prstGeom prst="trapezoid">
          <a:avLst/>
        </a:prstGeom>
        <a:solidFill>
          <a:schemeClr val="accent1">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MENÚ</a:t>
          </a:r>
        </a:p>
      </xdr:txBody>
    </xdr:sp>
    <xdr:clientData/>
  </xdr:twoCellAnchor>
  <xdr:twoCellAnchor>
    <xdr:from>
      <xdr:col>3</xdr:col>
      <xdr:colOff>1794405</xdr:colOff>
      <xdr:row>0</xdr:row>
      <xdr:rowOff>95250</xdr:rowOff>
    </xdr:from>
    <xdr:to>
      <xdr:col>4</xdr:col>
      <xdr:colOff>1477435</xdr:colOff>
      <xdr:row>0</xdr:row>
      <xdr:rowOff>591608</xdr:rowOff>
    </xdr:to>
    <xdr:sp macro="" textlink="">
      <xdr:nvSpPr>
        <xdr:cNvPr id="7" name="Trapecio 6">
          <a:hlinkClick xmlns:r="http://schemas.openxmlformats.org/officeDocument/2006/relationships" r:id="rId6"/>
          <a:extLst>
            <a:ext uri="{FF2B5EF4-FFF2-40B4-BE49-F238E27FC236}">
              <a16:creationId xmlns:a16="http://schemas.microsoft.com/office/drawing/2014/main" id="{0C3E6DFD-D80B-426E-8E40-8B77F43A0A69}"/>
            </a:ext>
          </a:extLst>
        </xdr:cNvPr>
        <xdr:cNvSpPr/>
      </xdr:nvSpPr>
      <xdr:spPr>
        <a:xfrm>
          <a:off x="4683655" y="95250"/>
          <a:ext cx="1484843" cy="496358"/>
        </a:xfrm>
        <a:prstGeom prst="trapezoid">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ACCIÓN</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762002</xdr:colOff>
      <xdr:row>1</xdr:row>
      <xdr:rowOff>62784</xdr:rowOff>
    </xdr:from>
    <xdr:to>
      <xdr:col>1</xdr:col>
      <xdr:colOff>648494</xdr:colOff>
      <xdr:row>3</xdr:row>
      <xdr:rowOff>111547</xdr:rowOff>
    </xdr:to>
    <xdr:pic>
      <xdr:nvPicPr>
        <xdr:cNvPr id="2" name="Imagen 6">
          <a:extLst>
            <a:ext uri="{FF2B5EF4-FFF2-40B4-BE49-F238E27FC236}">
              <a16:creationId xmlns:a16="http://schemas.microsoft.com/office/drawing/2014/main" id="{11869D59-1197-4840-B31B-1EAE5482AF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2" y="380284"/>
          <a:ext cx="793748" cy="353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603251</xdr:colOff>
      <xdr:row>0</xdr:row>
      <xdr:rowOff>71437</xdr:rowOff>
    </xdr:from>
    <xdr:to>
      <xdr:col>5</xdr:col>
      <xdr:colOff>572031</xdr:colOff>
      <xdr:row>0</xdr:row>
      <xdr:rowOff>567795</xdr:rowOff>
    </xdr:to>
    <xdr:sp macro="" textlink="">
      <xdr:nvSpPr>
        <xdr:cNvPr id="3" name="Trapecio 2">
          <a:hlinkClick xmlns:r="http://schemas.openxmlformats.org/officeDocument/2006/relationships" r:id="rId2"/>
          <a:extLst>
            <a:ext uri="{FF2B5EF4-FFF2-40B4-BE49-F238E27FC236}">
              <a16:creationId xmlns:a16="http://schemas.microsoft.com/office/drawing/2014/main" id="{B8A1B31D-9859-471B-A163-D6F257CD0DE6}"/>
            </a:ext>
          </a:extLst>
        </xdr:cNvPr>
        <xdr:cNvSpPr/>
      </xdr:nvSpPr>
      <xdr:spPr>
        <a:xfrm>
          <a:off x="5738814" y="71437"/>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INFORME</a:t>
          </a:r>
        </a:p>
      </xdr:txBody>
    </xdr:sp>
    <xdr:clientData/>
  </xdr:twoCellAnchor>
  <xdr:twoCellAnchor>
    <xdr:from>
      <xdr:col>3</xdr:col>
      <xdr:colOff>479427</xdr:colOff>
      <xdr:row>0</xdr:row>
      <xdr:rowOff>71437</xdr:rowOff>
    </xdr:from>
    <xdr:to>
      <xdr:col>3</xdr:col>
      <xdr:colOff>1964269</xdr:colOff>
      <xdr:row>0</xdr:row>
      <xdr:rowOff>567795</xdr:rowOff>
    </xdr:to>
    <xdr:sp macro="" textlink="">
      <xdr:nvSpPr>
        <xdr:cNvPr id="4" name="Trapecio 3">
          <a:hlinkClick xmlns:r="http://schemas.openxmlformats.org/officeDocument/2006/relationships" r:id="rId3"/>
          <a:extLst>
            <a:ext uri="{FF2B5EF4-FFF2-40B4-BE49-F238E27FC236}">
              <a16:creationId xmlns:a16="http://schemas.microsoft.com/office/drawing/2014/main" id="{DAD4B0A2-1644-413B-9168-A95434840CCA}"/>
            </a:ext>
          </a:extLst>
        </xdr:cNvPr>
        <xdr:cNvSpPr/>
      </xdr:nvSpPr>
      <xdr:spPr>
        <a:xfrm>
          <a:off x="3090865" y="71437"/>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ESTRATÉGICO</a:t>
          </a:r>
        </a:p>
      </xdr:txBody>
    </xdr:sp>
    <xdr:clientData/>
  </xdr:twoCellAnchor>
  <xdr:twoCellAnchor>
    <xdr:from>
      <xdr:col>2</xdr:col>
      <xdr:colOff>126999</xdr:colOff>
      <xdr:row>0</xdr:row>
      <xdr:rowOff>71437</xdr:rowOff>
    </xdr:from>
    <xdr:to>
      <xdr:col>3</xdr:col>
      <xdr:colOff>603779</xdr:colOff>
      <xdr:row>0</xdr:row>
      <xdr:rowOff>567795</xdr:rowOff>
    </xdr:to>
    <xdr:sp macro="" textlink="">
      <xdr:nvSpPr>
        <xdr:cNvPr id="5" name="Trapecio 4">
          <a:hlinkClick xmlns:r="http://schemas.openxmlformats.org/officeDocument/2006/relationships" r:id="rId4"/>
          <a:extLst>
            <a:ext uri="{FF2B5EF4-FFF2-40B4-BE49-F238E27FC236}">
              <a16:creationId xmlns:a16="http://schemas.microsoft.com/office/drawing/2014/main" id="{DD88E854-FFB3-4C6B-8EAA-A227C0827C48}"/>
            </a:ext>
          </a:extLst>
        </xdr:cNvPr>
        <xdr:cNvSpPr/>
      </xdr:nvSpPr>
      <xdr:spPr>
        <a:xfrm>
          <a:off x="1730374" y="71437"/>
          <a:ext cx="1484843"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DESARROLLO</a:t>
          </a:r>
        </a:p>
      </xdr:txBody>
    </xdr:sp>
    <xdr:clientData/>
  </xdr:twoCellAnchor>
  <xdr:twoCellAnchor>
    <xdr:from>
      <xdr:col>1</xdr:col>
      <xdr:colOff>0</xdr:colOff>
      <xdr:row>0</xdr:row>
      <xdr:rowOff>84136</xdr:rowOff>
    </xdr:from>
    <xdr:to>
      <xdr:col>2</xdr:col>
      <xdr:colOff>279399</xdr:colOff>
      <xdr:row>0</xdr:row>
      <xdr:rowOff>567795</xdr:rowOff>
    </xdr:to>
    <xdr:sp macro="" textlink="">
      <xdr:nvSpPr>
        <xdr:cNvPr id="6" name="Trapecio 5">
          <a:hlinkClick xmlns:r="http://schemas.openxmlformats.org/officeDocument/2006/relationships" r:id="rId5"/>
          <a:extLst>
            <a:ext uri="{FF2B5EF4-FFF2-40B4-BE49-F238E27FC236}">
              <a16:creationId xmlns:a16="http://schemas.microsoft.com/office/drawing/2014/main" id="{41E0F323-1D83-408F-A5B4-ADD178769DF8}"/>
            </a:ext>
          </a:extLst>
        </xdr:cNvPr>
        <xdr:cNvSpPr/>
      </xdr:nvSpPr>
      <xdr:spPr>
        <a:xfrm>
          <a:off x="801688" y="84136"/>
          <a:ext cx="1081086" cy="483659"/>
        </a:xfrm>
        <a:prstGeom prst="trapezoid">
          <a:avLst/>
        </a:prstGeom>
        <a:solidFill>
          <a:schemeClr val="accent1">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MENÚ</a:t>
          </a:r>
        </a:p>
      </xdr:txBody>
    </xdr:sp>
    <xdr:clientData/>
  </xdr:twoCellAnchor>
  <xdr:twoCellAnchor>
    <xdr:from>
      <xdr:col>3</xdr:col>
      <xdr:colOff>1786467</xdr:colOff>
      <xdr:row>0</xdr:row>
      <xdr:rowOff>71437</xdr:rowOff>
    </xdr:from>
    <xdr:to>
      <xdr:col>4</xdr:col>
      <xdr:colOff>747185</xdr:colOff>
      <xdr:row>0</xdr:row>
      <xdr:rowOff>567795</xdr:rowOff>
    </xdr:to>
    <xdr:sp macro="" textlink="">
      <xdr:nvSpPr>
        <xdr:cNvPr id="7" name="Trapecio 6">
          <a:hlinkClick xmlns:r="http://schemas.openxmlformats.org/officeDocument/2006/relationships" r:id="rId6"/>
          <a:extLst>
            <a:ext uri="{FF2B5EF4-FFF2-40B4-BE49-F238E27FC236}">
              <a16:creationId xmlns:a16="http://schemas.microsoft.com/office/drawing/2014/main" id="{0DAA339A-4D95-49AA-A921-D5280C0C47A4}"/>
            </a:ext>
          </a:extLst>
        </xdr:cNvPr>
        <xdr:cNvSpPr/>
      </xdr:nvSpPr>
      <xdr:spPr>
        <a:xfrm>
          <a:off x="4397905" y="71437"/>
          <a:ext cx="1484843" cy="496358"/>
        </a:xfrm>
        <a:prstGeom prst="trapezoid">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ACCIÓN</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209551</xdr:colOff>
      <xdr:row>1</xdr:row>
      <xdr:rowOff>85725</xdr:rowOff>
    </xdr:from>
    <xdr:to>
      <xdr:col>2</xdr:col>
      <xdr:colOff>126647</xdr:colOff>
      <xdr:row>3</xdr:row>
      <xdr:rowOff>181730</xdr:rowOff>
    </xdr:to>
    <xdr:pic>
      <xdr:nvPicPr>
        <xdr:cNvPr id="9" name="Imagen 6">
          <a:extLst>
            <a:ext uri="{FF2B5EF4-FFF2-40B4-BE49-F238E27FC236}">
              <a16:creationId xmlns:a16="http://schemas.microsoft.com/office/drawing/2014/main" id="{66578A46-FBA5-4D04-B31B-A1BA860698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1" y="514350"/>
          <a:ext cx="1285874" cy="5341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1150939</xdr:colOff>
      <xdr:row>0</xdr:row>
      <xdr:rowOff>71437</xdr:rowOff>
    </xdr:from>
    <xdr:to>
      <xdr:col>6</xdr:col>
      <xdr:colOff>56093</xdr:colOff>
      <xdr:row>0</xdr:row>
      <xdr:rowOff>567795</xdr:rowOff>
    </xdr:to>
    <xdr:sp macro="" textlink="">
      <xdr:nvSpPr>
        <xdr:cNvPr id="4" name="Trapecio 3">
          <a:hlinkClick xmlns:r="http://schemas.openxmlformats.org/officeDocument/2006/relationships" r:id="rId2"/>
          <a:extLst>
            <a:ext uri="{FF2B5EF4-FFF2-40B4-BE49-F238E27FC236}">
              <a16:creationId xmlns:a16="http://schemas.microsoft.com/office/drawing/2014/main" id="{5CF0F4FF-2369-4B31-A8FC-89F4D4043D8B}"/>
            </a:ext>
          </a:extLst>
        </xdr:cNvPr>
        <xdr:cNvSpPr/>
      </xdr:nvSpPr>
      <xdr:spPr>
        <a:xfrm>
          <a:off x="5738814" y="71437"/>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INFORME</a:t>
          </a:r>
        </a:p>
      </xdr:txBody>
    </xdr:sp>
    <xdr:clientData/>
  </xdr:twoCellAnchor>
  <xdr:twoCellAnchor>
    <xdr:from>
      <xdr:col>3</xdr:col>
      <xdr:colOff>495302</xdr:colOff>
      <xdr:row>0</xdr:row>
      <xdr:rowOff>71437</xdr:rowOff>
    </xdr:from>
    <xdr:to>
      <xdr:col>3</xdr:col>
      <xdr:colOff>1980144</xdr:colOff>
      <xdr:row>0</xdr:row>
      <xdr:rowOff>567795</xdr:rowOff>
    </xdr:to>
    <xdr:sp macro="" textlink="">
      <xdr:nvSpPr>
        <xdr:cNvPr id="5" name="Trapecio 4">
          <a:hlinkClick xmlns:r="http://schemas.openxmlformats.org/officeDocument/2006/relationships" r:id="rId3"/>
          <a:extLst>
            <a:ext uri="{FF2B5EF4-FFF2-40B4-BE49-F238E27FC236}">
              <a16:creationId xmlns:a16="http://schemas.microsoft.com/office/drawing/2014/main" id="{58F20FAE-4DB0-4E61-B7B2-97EDECF98B3D}"/>
            </a:ext>
          </a:extLst>
        </xdr:cNvPr>
        <xdr:cNvSpPr/>
      </xdr:nvSpPr>
      <xdr:spPr>
        <a:xfrm>
          <a:off x="3090865" y="71437"/>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ESTRATÉGICO</a:t>
          </a:r>
        </a:p>
      </xdr:txBody>
    </xdr:sp>
    <xdr:clientData/>
  </xdr:twoCellAnchor>
  <xdr:twoCellAnchor>
    <xdr:from>
      <xdr:col>2</xdr:col>
      <xdr:colOff>333374</xdr:colOff>
      <xdr:row>0</xdr:row>
      <xdr:rowOff>71437</xdr:rowOff>
    </xdr:from>
    <xdr:to>
      <xdr:col>3</xdr:col>
      <xdr:colOff>619654</xdr:colOff>
      <xdr:row>0</xdr:row>
      <xdr:rowOff>567795</xdr:rowOff>
    </xdr:to>
    <xdr:sp macro="" textlink="">
      <xdr:nvSpPr>
        <xdr:cNvPr id="6" name="Trapecio 5">
          <a:hlinkClick xmlns:r="http://schemas.openxmlformats.org/officeDocument/2006/relationships" r:id="rId4"/>
          <a:extLst>
            <a:ext uri="{FF2B5EF4-FFF2-40B4-BE49-F238E27FC236}">
              <a16:creationId xmlns:a16="http://schemas.microsoft.com/office/drawing/2014/main" id="{1EC26F6B-A42F-43CE-9619-7DC106890B4A}"/>
            </a:ext>
          </a:extLst>
        </xdr:cNvPr>
        <xdr:cNvSpPr/>
      </xdr:nvSpPr>
      <xdr:spPr>
        <a:xfrm>
          <a:off x="1730374" y="71437"/>
          <a:ext cx="1484843"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DESARROLLO</a:t>
          </a:r>
        </a:p>
      </xdr:txBody>
    </xdr:sp>
    <xdr:clientData/>
  </xdr:twoCellAnchor>
  <xdr:twoCellAnchor>
    <xdr:from>
      <xdr:col>1</xdr:col>
      <xdr:colOff>0</xdr:colOff>
      <xdr:row>0</xdr:row>
      <xdr:rowOff>84136</xdr:rowOff>
    </xdr:from>
    <xdr:to>
      <xdr:col>2</xdr:col>
      <xdr:colOff>485774</xdr:colOff>
      <xdr:row>0</xdr:row>
      <xdr:rowOff>567795</xdr:rowOff>
    </xdr:to>
    <xdr:sp macro="" textlink="">
      <xdr:nvSpPr>
        <xdr:cNvPr id="7" name="Trapecio 6">
          <a:hlinkClick xmlns:r="http://schemas.openxmlformats.org/officeDocument/2006/relationships" r:id="rId5"/>
          <a:extLst>
            <a:ext uri="{FF2B5EF4-FFF2-40B4-BE49-F238E27FC236}">
              <a16:creationId xmlns:a16="http://schemas.microsoft.com/office/drawing/2014/main" id="{199D70B1-7DA1-448F-9AF6-0456F58B9918}"/>
            </a:ext>
          </a:extLst>
        </xdr:cNvPr>
        <xdr:cNvSpPr/>
      </xdr:nvSpPr>
      <xdr:spPr>
        <a:xfrm>
          <a:off x="801688" y="84136"/>
          <a:ext cx="1081086" cy="483659"/>
        </a:xfrm>
        <a:prstGeom prst="trapezoid">
          <a:avLst/>
        </a:prstGeom>
        <a:solidFill>
          <a:schemeClr val="accent1">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MENÚ</a:t>
          </a:r>
        </a:p>
      </xdr:txBody>
    </xdr:sp>
    <xdr:clientData/>
  </xdr:twoCellAnchor>
  <xdr:twoCellAnchor>
    <xdr:from>
      <xdr:col>3</xdr:col>
      <xdr:colOff>1802342</xdr:colOff>
      <xdr:row>0</xdr:row>
      <xdr:rowOff>71437</xdr:rowOff>
    </xdr:from>
    <xdr:to>
      <xdr:col>4</xdr:col>
      <xdr:colOff>1294873</xdr:colOff>
      <xdr:row>0</xdr:row>
      <xdr:rowOff>567795</xdr:rowOff>
    </xdr:to>
    <xdr:sp macro="" textlink="">
      <xdr:nvSpPr>
        <xdr:cNvPr id="8" name="Trapecio 7">
          <a:hlinkClick xmlns:r="http://schemas.openxmlformats.org/officeDocument/2006/relationships" r:id="rId6"/>
          <a:extLst>
            <a:ext uri="{FF2B5EF4-FFF2-40B4-BE49-F238E27FC236}">
              <a16:creationId xmlns:a16="http://schemas.microsoft.com/office/drawing/2014/main" id="{4C7C0AB8-FC7D-4644-8E8A-405898E3274A}"/>
            </a:ext>
          </a:extLst>
        </xdr:cNvPr>
        <xdr:cNvSpPr/>
      </xdr:nvSpPr>
      <xdr:spPr>
        <a:xfrm>
          <a:off x="4397905" y="71437"/>
          <a:ext cx="1484843" cy="496358"/>
        </a:xfrm>
        <a:prstGeom prst="trapezoid">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ACCIÓN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785813</xdr:colOff>
      <xdr:row>0</xdr:row>
      <xdr:rowOff>76199</xdr:rowOff>
    </xdr:from>
    <xdr:to>
      <xdr:col>2</xdr:col>
      <xdr:colOff>263524</xdr:colOff>
      <xdr:row>0</xdr:row>
      <xdr:rowOff>559858</xdr:rowOff>
    </xdr:to>
    <xdr:sp macro="" textlink="">
      <xdr:nvSpPr>
        <xdr:cNvPr id="9" name="Trapecio 6">
          <a:hlinkClick xmlns:r="http://schemas.openxmlformats.org/officeDocument/2006/relationships" r:id="rId1"/>
          <a:extLst>
            <a:ext uri="{FF2B5EF4-FFF2-40B4-BE49-F238E27FC236}">
              <a16:creationId xmlns:a16="http://schemas.microsoft.com/office/drawing/2014/main" id="{336D3C20-D26C-470A-BC60-6E7764728D5B}"/>
            </a:ext>
          </a:extLst>
        </xdr:cNvPr>
        <xdr:cNvSpPr/>
      </xdr:nvSpPr>
      <xdr:spPr>
        <a:xfrm>
          <a:off x="785813" y="76199"/>
          <a:ext cx="1081086" cy="483659"/>
        </a:xfrm>
        <a:prstGeom prst="trapezoid">
          <a:avLst/>
        </a:prstGeom>
        <a:solidFill>
          <a:schemeClr val="accent1">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MENÚ</a:t>
          </a:r>
        </a:p>
      </xdr:txBody>
    </xdr:sp>
    <xdr:clientData/>
  </xdr:twoCellAnchor>
  <xdr:twoCellAnchor>
    <xdr:from>
      <xdr:col>2</xdr:col>
      <xdr:colOff>111124</xdr:colOff>
      <xdr:row>0</xdr:row>
      <xdr:rowOff>63500</xdr:rowOff>
    </xdr:from>
    <xdr:to>
      <xdr:col>3</xdr:col>
      <xdr:colOff>437092</xdr:colOff>
      <xdr:row>0</xdr:row>
      <xdr:rowOff>559858</xdr:rowOff>
    </xdr:to>
    <xdr:sp macro="" textlink="">
      <xdr:nvSpPr>
        <xdr:cNvPr id="2" name="Trapecio 5">
          <a:hlinkClick xmlns:r="http://schemas.openxmlformats.org/officeDocument/2006/relationships" r:id="rId2"/>
          <a:extLst>
            <a:ext uri="{FF2B5EF4-FFF2-40B4-BE49-F238E27FC236}">
              <a16:creationId xmlns:a16="http://schemas.microsoft.com/office/drawing/2014/main" id="{E95FD3AD-4846-4759-B94A-A680D4E4D4E5}"/>
            </a:ext>
          </a:extLst>
        </xdr:cNvPr>
        <xdr:cNvSpPr/>
      </xdr:nvSpPr>
      <xdr:spPr>
        <a:xfrm>
          <a:off x="1714499" y="63500"/>
          <a:ext cx="1484843"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DESARROLLO</a:t>
          </a:r>
        </a:p>
      </xdr:txBody>
    </xdr:sp>
    <xdr:clientData/>
  </xdr:twoCellAnchor>
  <xdr:twoCellAnchor editAs="oneCell">
    <xdr:from>
      <xdr:col>0</xdr:col>
      <xdr:colOff>171451</xdr:colOff>
      <xdr:row>1</xdr:row>
      <xdr:rowOff>107234</xdr:rowOff>
    </xdr:from>
    <xdr:to>
      <xdr:col>1</xdr:col>
      <xdr:colOff>600075</xdr:colOff>
      <xdr:row>3</xdr:row>
      <xdr:rowOff>160726</xdr:rowOff>
    </xdr:to>
    <xdr:pic>
      <xdr:nvPicPr>
        <xdr:cNvPr id="3" name="Imagen 6">
          <a:extLst>
            <a:ext uri="{FF2B5EF4-FFF2-40B4-BE49-F238E27FC236}">
              <a16:creationId xmlns:a16="http://schemas.microsoft.com/office/drawing/2014/main" id="{9EBF2533-CB76-4DEC-94B8-48F436CE3B3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1451" y="535859"/>
          <a:ext cx="1190624" cy="548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531814</xdr:colOff>
      <xdr:row>0</xdr:row>
      <xdr:rowOff>63500</xdr:rowOff>
    </xdr:from>
    <xdr:to>
      <xdr:col>5</xdr:col>
      <xdr:colOff>373593</xdr:colOff>
      <xdr:row>0</xdr:row>
      <xdr:rowOff>559858</xdr:rowOff>
    </xdr:to>
    <xdr:sp macro="" textlink="">
      <xdr:nvSpPr>
        <xdr:cNvPr id="4" name="Trapecio 3">
          <a:hlinkClick xmlns:r="http://schemas.openxmlformats.org/officeDocument/2006/relationships" r:id="rId4"/>
          <a:extLst>
            <a:ext uri="{FF2B5EF4-FFF2-40B4-BE49-F238E27FC236}">
              <a16:creationId xmlns:a16="http://schemas.microsoft.com/office/drawing/2014/main" id="{59DF12AF-CF44-4429-AC8D-71C02574D84F}"/>
            </a:ext>
          </a:extLst>
        </xdr:cNvPr>
        <xdr:cNvSpPr/>
      </xdr:nvSpPr>
      <xdr:spPr>
        <a:xfrm>
          <a:off x="5722939" y="63500"/>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INFORME</a:t>
          </a:r>
        </a:p>
      </xdr:txBody>
    </xdr:sp>
    <xdr:clientData/>
  </xdr:twoCellAnchor>
  <xdr:twoCellAnchor>
    <xdr:from>
      <xdr:col>3</xdr:col>
      <xdr:colOff>312740</xdr:colOff>
      <xdr:row>0</xdr:row>
      <xdr:rowOff>63500</xdr:rowOff>
    </xdr:from>
    <xdr:to>
      <xdr:col>3</xdr:col>
      <xdr:colOff>1797582</xdr:colOff>
      <xdr:row>0</xdr:row>
      <xdr:rowOff>559858</xdr:rowOff>
    </xdr:to>
    <xdr:sp macro="" textlink="">
      <xdr:nvSpPr>
        <xdr:cNvPr id="5" name="Trapecio 4">
          <a:hlinkClick xmlns:r="http://schemas.openxmlformats.org/officeDocument/2006/relationships" r:id="rId5"/>
          <a:extLst>
            <a:ext uri="{FF2B5EF4-FFF2-40B4-BE49-F238E27FC236}">
              <a16:creationId xmlns:a16="http://schemas.microsoft.com/office/drawing/2014/main" id="{2635BFBB-D7D2-4D87-8BB4-997D72AFFDE1}"/>
            </a:ext>
          </a:extLst>
        </xdr:cNvPr>
        <xdr:cNvSpPr/>
      </xdr:nvSpPr>
      <xdr:spPr>
        <a:xfrm>
          <a:off x="3074990" y="63500"/>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ESTRATÉGICO</a:t>
          </a:r>
        </a:p>
      </xdr:txBody>
    </xdr:sp>
    <xdr:clientData/>
  </xdr:twoCellAnchor>
  <xdr:twoCellAnchor>
    <xdr:from>
      <xdr:col>3</xdr:col>
      <xdr:colOff>1619780</xdr:colOff>
      <xdr:row>0</xdr:row>
      <xdr:rowOff>63500</xdr:rowOff>
    </xdr:from>
    <xdr:to>
      <xdr:col>4</xdr:col>
      <xdr:colOff>675748</xdr:colOff>
      <xdr:row>0</xdr:row>
      <xdr:rowOff>559858</xdr:rowOff>
    </xdr:to>
    <xdr:sp macro="" textlink="">
      <xdr:nvSpPr>
        <xdr:cNvPr id="8" name="Trapecio 7">
          <a:hlinkClick xmlns:r="http://schemas.openxmlformats.org/officeDocument/2006/relationships" r:id="rId6"/>
          <a:extLst>
            <a:ext uri="{FF2B5EF4-FFF2-40B4-BE49-F238E27FC236}">
              <a16:creationId xmlns:a16="http://schemas.microsoft.com/office/drawing/2014/main" id="{42C7F614-BC20-457E-81DD-3EE5F8E52F52}"/>
            </a:ext>
          </a:extLst>
        </xdr:cNvPr>
        <xdr:cNvSpPr/>
      </xdr:nvSpPr>
      <xdr:spPr>
        <a:xfrm>
          <a:off x="4382030" y="63500"/>
          <a:ext cx="1484843" cy="496358"/>
        </a:xfrm>
        <a:prstGeom prst="trapezoid">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ACCIÓN</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xdr:colOff>
      <xdr:row>1</xdr:row>
      <xdr:rowOff>52191</xdr:rowOff>
    </xdr:from>
    <xdr:to>
      <xdr:col>2</xdr:col>
      <xdr:colOff>996803</xdr:colOff>
      <xdr:row>3</xdr:row>
      <xdr:rowOff>220273</xdr:rowOff>
    </xdr:to>
    <xdr:pic>
      <xdr:nvPicPr>
        <xdr:cNvPr id="2" name="Imagen 6">
          <a:extLst>
            <a:ext uri="{FF2B5EF4-FFF2-40B4-BE49-F238E27FC236}">
              <a16:creationId xmlns:a16="http://schemas.microsoft.com/office/drawing/2014/main" id="{DFE24ADA-9695-4C8E-8F76-62EDE0751C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480447"/>
          <a:ext cx="2370174" cy="625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896939</xdr:colOff>
      <xdr:row>0</xdr:row>
      <xdr:rowOff>71437</xdr:rowOff>
    </xdr:from>
    <xdr:to>
      <xdr:col>5</xdr:col>
      <xdr:colOff>40218</xdr:colOff>
      <xdr:row>0</xdr:row>
      <xdr:rowOff>567795</xdr:rowOff>
    </xdr:to>
    <xdr:sp macro="" textlink="">
      <xdr:nvSpPr>
        <xdr:cNvPr id="3" name="Trapecio 2">
          <a:hlinkClick xmlns:r="http://schemas.openxmlformats.org/officeDocument/2006/relationships" r:id="rId2"/>
          <a:extLst>
            <a:ext uri="{FF2B5EF4-FFF2-40B4-BE49-F238E27FC236}">
              <a16:creationId xmlns:a16="http://schemas.microsoft.com/office/drawing/2014/main" id="{1F6318EB-A821-4E66-AB91-0616CC0FC264}"/>
            </a:ext>
          </a:extLst>
        </xdr:cNvPr>
        <xdr:cNvSpPr/>
      </xdr:nvSpPr>
      <xdr:spPr>
        <a:xfrm>
          <a:off x="5707064" y="71437"/>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INFORME</a:t>
          </a:r>
        </a:p>
      </xdr:txBody>
    </xdr:sp>
    <xdr:clientData/>
  </xdr:twoCellAnchor>
  <xdr:twoCellAnchor>
    <xdr:from>
      <xdr:col>3</xdr:col>
      <xdr:colOff>590552</xdr:colOff>
      <xdr:row>0</xdr:row>
      <xdr:rowOff>71437</xdr:rowOff>
    </xdr:from>
    <xdr:to>
      <xdr:col>3</xdr:col>
      <xdr:colOff>2075394</xdr:colOff>
      <xdr:row>0</xdr:row>
      <xdr:rowOff>567795</xdr:rowOff>
    </xdr:to>
    <xdr:sp macro="" textlink="">
      <xdr:nvSpPr>
        <xdr:cNvPr id="4" name="Trapecio 3">
          <a:hlinkClick xmlns:r="http://schemas.openxmlformats.org/officeDocument/2006/relationships" r:id="rId3"/>
          <a:extLst>
            <a:ext uri="{FF2B5EF4-FFF2-40B4-BE49-F238E27FC236}">
              <a16:creationId xmlns:a16="http://schemas.microsoft.com/office/drawing/2014/main" id="{44B77E5A-D2FD-4106-9230-65CCAAEC10C1}"/>
            </a:ext>
          </a:extLst>
        </xdr:cNvPr>
        <xdr:cNvSpPr/>
      </xdr:nvSpPr>
      <xdr:spPr>
        <a:xfrm>
          <a:off x="3059115" y="71437"/>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ESTRATÉGICO</a:t>
          </a:r>
        </a:p>
      </xdr:txBody>
    </xdr:sp>
    <xdr:clientData/>
  </xdr:twoCellAnchor>
  <xdr:twoCellAnchor>
    <xdr:from>
      <xdr:col>2</xdr:col>
      <xdr:colOff>325436</xdr:colOff>
      <xdr:row>0</xdr:row>
      <xdr:rowOff>71437</xdr:rowOff>
    </xdr:from>
    <xdr:to>
      <xdr:col>3</xdr:col>
      <xdr:colOff>714904</xdr:colOff>
      <xdr:row>0</xdr:row>
      <xdr:rowOff>567795</xdr:rowOff>
    </xdr:to>
    <xdr:sp macro="" textlink="">
      <xdr:nvSpPr>
        <xdr:cNvPr id="5" name="Trapecio 4">
          <a:hlinkClick xmlns:r="http://schemas.openxmlformats.org/officeDocument/2006/relationships" r:id="rId4"/>
          <a:extLst>
            <a:ext uri="{FF2B5EF4-FFF2-40B4-BE49-F238E27FC236}">
              <a16:creationId xmlns:a16="http://schemas.microsoft.com/office/drawing/2014/main" id="{CDA5B73E-5F6E-4D38-AD10-7E07AE918F31}"/>
            </a:ext>
          </a:extLst>
        </xdr:cNvPr>
        <xdr:cNvSpPr/>
      </xdr:nvSpPr>
      <xdr:spPr>
        <a:xfrm>
          <a:off x="1698624" y="71437"/>
          <a:ext cx="1484843"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DESARROLLO</a:t>
          </a:r>
        </a:p>
      </xdr:txBody>
    </xdr:sp>
    <xdr:clientData/>
  </xdr:twoCellAnchor>
  <xdr:twoCellAnchor>
    <xdr:from>
      <xdr:col>1</xdr:col>
      <xdr:colOff>39688</xdr:colOff>
      <xdr:row>0</xdr:row>
      <xdr:rowOff>84136</xdr:rowOff>
    </xdr:from>
    <xdr:to>
      <xdr:col>2</xdr:col>
      <xdr:colOff>477836</xdr:colOff>
      <xdr:row>0</xdr:row>
      <xdr:rowOff>567795</xdr:rowOff>
    </xdr:to>
    <xdr:sp macro="" textlink="">
      <xdr:nvSpPr>
        <xdr:cNvPr id="6" name="Trapecio 5">
          <a:hlinkClick xmlns:r="http://schemas.openxmlformats.org/officeDocument/2006/relationships" r:id="rId5"/>
          <a:extLst>
            <a:ext uri="{FF2B5EF4-FFF2-40B4-BE49-F238E27FC236}">
              <a16:creationId xmlns:a16="http://schemas.microsoft.com/office/drawing/2014/main" id="{14571480-CDE2-4235-8A15-82034CA95C0D}"/>
            </a:ext>
          </a:extLst>
        </xdr:cNvPr>
        <xdr:cNvSpPr/>
      </xdr:nvSpPr>
      <xdr:spPr>
        <a:xfrm>
          <a:off x="769938" y="84136"/>
          <a:ext cx="1081086" cy="483659"/>
        </a:xfrm>
        <a:prstGeom prst="trapezoid">
          <a:avLst/>
        </a:prstGeom>
        <a:solidFill>
          <a:schemeClr val="accent1">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MENÚ</a:t>
          </a:r>
        </a:p>
      </xdr:txBody>
    </xdr:sp>
    <xdr:clientData/>
  </xdr:twoCellAnchor>
  <xdr:twoCellAnchor>
    <xdr:from>
      <xdr:col>3</xdr:col>
      <xdr:colOff>1897592</xdr:colOff>
      <xdr:row>0</xdr:row>
      <xdr:rowOff>71437</xdr:rowOff>
    </xdr:from>
    <xdr:to>
      <xdr:col>4</xdr:col>
      <xdr:colOff>1040873</xdr:colOff>
      <xdr:row>0</xdr:row>
      <xdr:rowOff>567795</xdr:rowOff>
    </xdr:to>
    <xdr:sp macro="" textlink="">
      <xdr:nvSpPr>
        <xdr:cNvPr id="7" name="Trapecio 6">
          <a:hlinkClick xmlns:r="http://schemas.openxmlformats.org/officeDocument/2006/relationships" r:id="rId6"/>
          <a:extLst>
            <a:ext uri="{FF2B5EF4-FFF2-40B4-BE49-F238E27FC236}">
              <a16:creationId xmlns:a16="http://schemas.microsoft.com/office/drawing/2014/main" id="{35CA13F5-1A0A-44C4-B04E-656CDBE25BB4}"/>
            </a:ext>
          </a:extLst>
        </xdr:cNvPr>
        <xdr:cNvSpPr/>
      </xdr:nvSpPr>
      <xdr:spPr>
        <a:xfrm>
          <a:off x="4366155" y="71437"/>
          <a:ext cx="1484843" cy="496358"/>
        </a:xfrm>
        <a:prstGeom prst="trapezoid">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ACCIÓN</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171451</xdr:colOff>
      <xdr:row>1</xdr:row>
      <xdr:rowOff>107234</xdr:rowOff>
    </xdr:from>
    <xdr:to>
      <xdr:col>2</xdr:col>
      <xdr:colOff>209550</xdr:colOff>
      <xdr:row>3</xdr:row>
      <xdr:rowOff>212709</xdr:rowOff>
    </xdr:to>
    <xdr:pic>
      <xdr:nvPicPr>
        <xdr:cNvPr id="2" name="Imagen 6">
          <a:extLst>
            <a:ext uri="{FF2B5EF4-FFF2-40B4-BE49-F238E27FC236}">
              <a16:creationId xmlns:a16="http://schemas.microsoft.com/office/drawing/2014/main" id="{33E70008-1BD5-44E4-BBAB-5F1BE74BF0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1" y="532684"/>
          <a:ext cx="1638299" cy="60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484189</xdr:colOff>
      <xdr:row>0</xdr:row>
      <xdr:rowOff>103188</xdr:rowOff>
    </xdr:from>
    <xdr:to>
      <xdr:col>5</xdr:col>
      <xdr:colOff>262468</xdr:colOff>
      <xdr:row>0</xdr:row>
      <xdr:rowOff>599546</xdr:rowOff>
    </xdr:to>
    <xdr:sp macro="" textlink="">
      <xdr:nvSpPr>
        <xdr:cNvPr id="3" name="Trapecio 2">
          <a:hlinkClick xmlns:r="http://schemas.openxmlformats.org/officeDocument/2006/relationships" r:id="rId2"/>
          <a:extLst>
            <a:ext uri="{FF2B5EF4-FFF2-40B4-BE49-F238E27FC236}">
              <a16:creationId xmlns:a16="http://schemas.microsoft.com/office/drawing/2014/main" id="{FABA4082-111E-4DEE-BEFB-FD9A35079016}"/>
            </a:ext>
          </a:extLst>
        </xdr:cNvPr>
        <xdr:cNvSpPr/>
      </xdr:nvSpPr>
      <xdr:spPr>
        <a:xfrm>
          <a:off x="5738814" y="103188"/>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INFORME</a:t>
          </a:r>
        </a:p>
      </xdr:txBody>
    </xdr:sp>
    <xdr:clientData/>
  </xdr:twoCellAnchor>
  <xdr:twoCellAnchor>
    <xdr:from>
      <xdr:col>3</xdr:col>
      <xdr:colOff>130177</xdr:colOff>
      <xdr:row>0</xdr:row>
      <xdr:rowOff>103188</xdr:rowOff>
    </xdr:from>
    <xdr:to>
      <xdr:col>3</xdr:col>
      <xdr:colOff>1615019</xdr:colOff>
      <xdr:row>0</xdr:row>
      <xdr:rowOff>599546</xdr:rowOff>
    </xdr:to>
    <xdr:sp macro="" textlink="">
      <xdr:nvSpPr>
        <xdr:cNvPr id="4" name="Trapecio 3">
          <a:hlinkClick xmlns:r="http://schemas.openxmlformats.org/officeDocument/2006/relationships" r:id="rId3"/>
          <a:extLst>
            <a:ext uri="{FF2B5EF4-FFF2-40B4-BE49-F238E27FC236}">
              <a16:creationId xmlns:a16="http://schemas.microsoft.com/office/drawing/2014/main" id="{4734BBDD-2ECD-4FC3-B6EC-CCFD0A003F72}"/>
            </a:ext>
          </a:extLst>
        </xdr:cNvPr>
        <xdr:cNvSpPr/>
      </xdr:nvSpPr>
      <xdr:spPr>
        <a:xfrm>
          <a:off x="3090865" y="103188"/>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ESTRATÉGICO</a:t>
          </a:r>
        </a:p>
      </xdr:txBody>
    </xdr:sp>
    <xdr:clientData/>
  </xdr:twoCellAnchor>
  <xdr:twoCellAnchor>
    <xdr:from>
      <xdr:col>2</xdr:col>
      <xdr:colOff>126999</xdr:colOff>
      <xdr:row>0</xdr:row>
      <xdr:rowOff>103188</xdr:rowOff>
    </xdr:from>
    <xdr:to>
      <xdr:col>3</xdr:col>
      <xdr:colOff>254529</xdr:colOff>
      <xdr:row>0</xdr:row>
      <xdr:rowOff>599546</xdr:rowOff>
    </xdr:to>
    <xdr:sp macro="" textlink="">
      <xdr:nvSpPr>
        <xdr:cNvPr id="5" name="Trapecio 4">
          <a:hlinkClick xmlns:r="http://schemas.openxmlformats.org/officeDocument/2006/relationships" r:id="rId4"/>
          <a:extLst>
            <a:ext uri="{FF2B5EF4-FFF2-40B4-BE49-F238E27FC236}">
              <a16:creationId xmlns:a16="http://schemas.microsoft.com/office/drawing/2014/main" id="{E4ED7CF3-87D0-4026-B2AD-B25673D137CE}"/>
            </a:ext>
          </a:extLst>
        </xdr:cNvPr>
        <xdr:cNvSpPr/>
      </xdr:nvSpPr>
      <xdr:spPr>
        <a:xfrm>
          <a:off x="1730374" y="103188"/>
          <a:ext cx="1484843"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DESARROLLO</a:t>
          </a:r>
        </a:p>
      </xdr:txBody>
    </xdr:sp>
    <xdr:clientData/>
  </xdr:twoCellAnchor>
  <xdr:twoCellAnchor>
    <xdr:from>
      <xdr:col>1</xdr:col>
      <xdr:colOff>0</xdr:colOff>
      <xdr:row>0</xdr:row>
      <xdr:rowOff>115887</xdr:rowOff>
    </xdr:from>
    <xdr:to>
      <xdr:col>2</xdr:col>
      <xdr:colOff>279399</xdr:colOff>
      <xdr:row>0</xdr:row>
      <xdr:rowOff>599546</xdr:rowOff>
    </xdr:to>
    <xdr:sp macro="" textlink="">
      <xdr:nvSpPr>
        <xdr:cNvPr id="6" name="Trapecio 5">
          <a:hlinkClick xmlns:r="http://schemas.openxmlformats.org/officeDocument/2006/relationships" r:id="rId5"/>
          <a:extLst>
            <a:ext uri="{FF2B5EF4-FFF2-40B4-BE49-F238E27FC236}">
              <a16:creationId xmlns:a16="http://schemas.microsoft.com/office/drawing/2014/main" id="{7A4CCC07-38F0-4FBE-8B47-83D6D890E5AD}"/>
            </a:ext>
          </a:extLst>
        </xdr:cNvPr>
        <xdr:cNvSpPr/>
      </xdr:nvSpPr>
      <xdr:spPr>
        <a:xfrm>
          <a:off x="801688" y="115887"/>
          <a:ext cx="1081086" cy="483659"/>
        </a:xfrm>
        <a:prstGeom prst="trapezoid">
          <a:avLst/>
        </a:prstGeom>
        <a:solidFill>
          <a:schemeClr val="accent1">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MENÚ</a:t>
          </a:r>
        </a:p>
      </xdr:txBody>
    </xdr:sp>
    <xdr:clientData/>
  </xdr:twoCellAnchor>
  <xdr:twoCellAnchor>
    <xdr:from>
      <xdr:col>3</xdr:col>
      <xdr:colOff>1437217</xdr:colOff>
      <xdr:row>0</xdr:row>
      <xdr:rowOff>103188</xdr:rowOff>
    </xdr:from>
    <xdr:to>
      <xdr:col>4</xdr:col>
      <xdr:colOff>628123</xdr:colOff>
      <xdr:row>0</xdr:row>
      <xdr:rowOff>599546</xdr:rowOff>
    </xdr:to>
    <xdr:sp macro="" textlink="">
      <xdr:nvSpPr>
        <xdr:cNvPr id="7" name="Trapecio 6">
          <a:hlinkClick xmlns:r="http://schemas.openxmlformats.org/officeDocument/2006/relationships" r:id="rId6"/>
          <a:extLst>
            <a:ext uri="{FF2B5EF4-FFF2-40B4-BE49-F238E27FC236}">
              <a16:creationId xmlns:a16="http://schemas.microsoft.com/office/drawing/2014/main" id="{38A0BF0E-5E72-4CCA-A81B-99A0FB2DA5F9}"/>
            </a:ext>
          </a:extLst>
        </xdr:cNvPr>
        <xdr:cNvSpPr/>
      </xdr:nvSpPr>
      <xdr:spPr>
        <a:xfrm>
          <a:off x="4397905" y="103188"/>
          <a:ext cx="1484843" cy="496358"/>
        </a:xfrm>
        <a:prstGeom prst="trapezoid">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ACCIÓN</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xdr:colOff>
      <xdr:row>1</xdr:row>
      <xdr:rowOff>40560</xdr:rowOff>
    </xdr:from>
    <xdr:to>
      <xdr:col>2</xdr:col>
      <xdr:colOff>428625</xdr:colOff>
      <xdr:row>3</xdr:row>
      <xdr:rowOff>200026</xdr:rowOff>
    </xdr:to>
    <xdr:pic>
      <xdr:nvPicPr>
        <xdr:cNvPr id="2" name="Imagen 6">
          <a:extLst>
            <a:ext uri="{FF2B5EF4-FFF2-40B4-BE49-F238E27FC236}">
              <a16:creationId xmlns:a16="http://schemas.microsoft.com/office/drawing/2014/main" id="{1D42FE96-107B-4292-9B70-73CD16B086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0560"/>
          <a:ext cx="1943100" cy="635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587376</xdr:colOff>
      <xdr:row>0</xdr:row>
      <xdr:rowOff>87313</xdr:rowOff>
    </xdr:from>
    <xdr:to>
      <xdr:col>4</xdr:col>
      <xdr:colOff>2072218</xdr:colOff>
      <xdr:row>0</xdr:row>
      <xdr:rowOff>583671</xdr:rowOff>
    </xdr:to>
    <xdr:sp macro="" textlink="">
      <xdr:nvSpPr>
        <xdr:cNvPr id="3" name="Trapecio 2">
          <a:hlinkClick xmlns:r="http://schemas.openxmlformats.org/officeDocument/2006/relationships" r:id="rId2"/>
          <a:extLst>
            <a:ext uri="{FF2B5EF4-FFF2-40B4-BE49-F238E27FC236}">
              <a16:creationId xmlns:a16="http://schemas.microsoft.com/office/drawing/2014/main" id="{1B7B4AE7-8F31-43E3-AFCE-36904FD47825}"/>
            </a:ext>
          </a:extLst>
        </xdr:cNvPr>
        <xdr:cNvSpPr/>
      </xdr:nvSpPr>
      <xdr:spPr>
        <a:xfrm>
          <a:off x="5762626" y="87313"/>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INFORME</a:t>
          </a:r>
        </a:p>
      </xdr:txBody>
    </xdr:sp>
    <xdr:clientData/>
  </xdr:twoCellAnchor>
  <xdr:twoCellAnchor>
    <xdr:from>
      <xdr:col>3</xdr:col>
      <xdr:colOff>273052</xdr:colOff>
      <xdr:row>0</xdr:row>
      <xdr:rowOff>87313</xdr:rowOff>
    </xdr:from>
    <xdr:to>
      <xdr:col>3</xdr:col>
      <xdr:colOff>1757894</xdr:colOff>
      <xdr:row>0</xdr:row>
      <xdr:rowOff>583671</xdr:rowOff>
    </xdr:to>
    <xdr:sp macro="" textlink="">
      <xdr:nvSpPr>
        <xdr:cNvPr id="4" name="Trapecio 3">
          <a:hlinkClick xmlns:r="http://schemas.openxmlformats.org/officeDocument/2006/relationships" r:id="rId3"/>
          <a:extLst>
            <a:ext uri="{FF2B5EF4-FFF2-40B4-BE49-F238E27FC236}">
              <a16:creationId xmlns:a16="http://schemas.microsoft.com/office/drawing/2014/main" id="{1AEB4D2A-947C-4763-A2B2-25623317B9BC}"/>
            </a:ext>
          </a:extLst>
        </xdr:cNvPr>
        <xdr:cNvSpPr/>
      </xdr:nvSpPr>
      <xdr:spPr>
        <a:xfrm>
          <a:off x="3114677" y="87313"/>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ESTRATÉGICO</a:t>
          </a:r>
        </a:p>
      </xdr:txBody>
    </xdr:sp>
    <xdr:clientData/>
  </xdr:twoCellAnchor>
  <xdr:twoCellAnchor>
    <xdr:from>
      <xdr:col>2</xdr:col>
      <xdr:colOff>150811</xdr:colOff>
      <xdr:row>0</xdr:row>
      <xdr:rowOff>87313</xdr:rowOff>
    </xdr:from>
    <xdr:to>
      <xdr:col>3</xdr:col>
      <xdr:colOff>397404</xdr:colOff>
      <xdr:row>0</xdr:row>
      <xdr:rowOff>583671</xdr:rowOff>
    </xdr:to>
    <xdr:sp macro="" textlink="">
      <xdr:nvSpPr>
        <xdr:cNvPr id="5" name="Trapecio 4">
          <a:hlinkClick xmlns:r="http://schemas.openxmlformats.org/officeDocument/2006/relationships" r:id="rId4"/>
          <a:extLst>
            <a:ext uri="{FF2B5EF4-FFF2-40B4-BE49-F238E27FC236}">
              <a16:creationId xmlns:a16="http://schemas.microsoft.com/office/drawing/2014/main" id="{B09F2D0A-27E7-4544-9864-1049931A464B}"/>
            </a:ext>
          </a:extLst>
        </xdr:cNvPr>
        <xdr:cNvSpPr/>
      </xdr:nvSpPr>
      <xdr:spPr>
        <a:xfrm>
          <a:off x="1754186" y="87313"/>
          <a:ext cx="1484843"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DESARROLLO</a:t>
          </a:r>
        </a:p>
      </xdr:txBody>
    </xdr:sp>
    <xdr:clientData/>
  </xdr:twoCellAnchor>
  <xdr:twoCellAnchor>
    <xdr:from>
      <xdr:col>1</xdr:col>
      <xdr:colOff>23812</xdr:colOff>
      <xdr:row>0</xdr:row>
      <xdr:rowOff>100012</xdr:rowOff>
    </xdr:from>
    <xdr:to>
      <xdr:col>2</xdr:col>
      <xdr:colOff>303211</xdr:colOff>
      <xdr:row>0</xdr:row>
      <xdr:rowOff>583671</xdr:rowOff>
    </xdr:to>
    <xdr:sp macro="" textlink="">
      <xdr:nvSpPr>
        <xdr:cNvPr id="6" name="Trapecio 5">
          <a:hlinkClick xmlns:r="http://schemas.openxmlformats.org/officeDocument/2006/relationships" r:id="rId5"/>
          <a:extLst>
            <a:ext uri="{FF2B5EF4-FFF2-40B4-BE49-F238E27FC236}">
              <a16:creationId xmlns:a16="http://schemas.microsoft.com/office/drawing/2014/main" id="{CFBAA11E-1261-47E2-A91D-04445F2BFCA5}"/>
            </a:ext>
          </a:extLst>
        </xdr:cNvPr>
        <xdr:cNvSpPr/>
      </xdr:nvSpPr>
      <xdr:spPr>
        <a:xfrm>
          <a:off x="825500" y="100012"/>
          <a:ext cx="1081086" cy="483659"/>
        </a:xfrm>
        <a:prstGeom prst="trapezoid">
          <a:avLst/>
        </a:prstGeom>
        <a:solidFill>
          <a:schemeClr val="accent1">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MENÚ</a:t>
          </a:r>
        </a:p>
      </xdr:txBody>
    </xdr:sp>
    <xdr:clientData/>
  </xdr:twoCellAnchor>
  <xdr:twoCellAnchor>
    <xdr:from>
      <xdr:col>3</xdr:col>
      <xdr:colOff>1580092</xdr:colOff>
      <xdr:row>0</xdr:row>
      <xdr:rowOff>87313</xdr:rowOff>
    </xdr:from>
    <xdr:to>
      <xdr:col>4</xdr:col>
      <xdr:colOff>731310</xdr:colOff>
      <xdr:row>0</xdr:row>
      <xdr:rowOff>583671</xdr:rowOff>
    </xdr:to>
    <xdr:sp macro="" textlink="">
      <xdr:nvSpPr>
        <xdr:cNvPr id="7" name="Trapecio 6">
          <a:hlinkClick xmlns:r="http://schemas.openxmlformats.org/officeDocument/2006/relationships" r:id="rId6"/>
          <a:extLst>
            <a:ext uri="{FF2B5EF4-FFF2-40B4-BE49-F238E27FC236}">
              <a16:creationId xmlns:a16="http://schemas.microsoft.com/office/drawing/2014/main" id="{47D7D01F-DEF8-4814-A1A5-F473325C9A67}"/>
            </a:ext>
          </a:extLst>
        </xdr:cNvPr>
        <xdr:cNvSpPr/>
      </xdr:nvSpPr>
      <xdr:spPr>
        <a:xfrm>
          <a:off x="4421717" y="87313"/>
          <a:ext cx="1484843" cy="496358"/>
        </a:xfrm>
        <a:prstGeom prst="trapezoid">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ACCIÓN</a:t>
          </a: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114301</xdr:colOff>
      <xdr:row>1</xdr:row>
      <xdr:rowOff>38100</xdr:rowOff>
    </xdr:from>
    <xdr:to>
      <xdr:col>3</xdr:col>
      <xdr:colOff>407688</xdr:colOff>
      <xdr:row>3</xdr:row>
      <xdr:rowOff>219075</xdr:rowOff>
    </xdr:to>
    <xdr:pic>
      <xdr:nvPicPr>
        <xdr:cNvPr id="2" name="Imagen 6">
          <a:extLst>
            <a:ext uri="{FF2B5EF4-FFF2-40B4-BE49-F238E27FC236}">
              <a16:creationId xmlns:a16="http://schemas.microsoft.com/office/drawing/2014/main" id="{377B8885-3F72-4829-96B6-956A40E0C0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6" y="38100"/>
          <a:ext cx="205551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171451</xdr:colOff>
      <xdr:row>1</xdr:row>
      <xdr:rowOff>107234</xdr:rowOff>
    </xdr:from>
    <xdr:to>
      <xdr:col>1</xdr:col>
      <xdr:colOff>600075</xdr:colOff>
      <xdr:row>3</xdr:row>
      <xdr:rowOff>160726</xdr:rowOff>
    </xdr:to>
    <xdr:pic>
      <xdr:nvPicPr>
        <xdr:cNvPr id="2" name="Imagen 6">
          <a:extLst>
            <a:ext uri="{FF2B5EF4-FFF2-40B4-BE49-F238E27FC236}">
              <a16:creationId xmlns:a16="http://schemas.microsoft.com/office/drawing/2014/main" id="{711C5D29-924D-494C-B40F-E0DFA26F72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1" y="729534"/>
          <a:ext cx="1228724" cy="548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531814</xdr:colOff>
      <xdr:row>0</xdr:row>
      <xdr:rowOff>63500</xdr:rowOff>
    </xdr:from>
    <xdr:to>
      <xdr:col>5</xdr:col>
      <xdr:colOff>373593</xdr:colOff>
      <xdr:row>0</xdr:row>
      <xdr:rowOff>559858</xdr:rowOff>
    </xdr:to>
    <xdr:sp macro="" textlink="">
      <xdr:nvSpPr>
        <xdr:cNvPr id="3" name="Trapecio 2">
          <a:hlinkClick xmlns:r="http://schemas.openxmlformats.org/officeDocument/2006/relationships" r:id="rId2"/>
          <a:extLst>
            <a:ext uri="{FF2B5EF4-FFF2-40B4-BE49-F238E27FC236}">
              <a16:creationId xmlns:a16="http://schemas.microsoft.com/office/drawing/2014/main" id="{778E5369-49EB-41CC-8A84-B010AEC0A0D7}"/>
            </a:ext>
          </a:extLst>
        </xdr:cNvPr>
        <xdr:cNvSpPr/>
      </xdr:nvSpPr>
      <xdr:spPr>
        <a:xfrm>
          <a:off x="5713414" y="63500"/>
          <a:ext cx="1486429"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INFORME</a:t>
          </a:r>
        </a:p>
      </xdr:txBody>
    </xdr:sp>
    <xdr:clientData/>
  </xdr:twoCellAnchor>
  <xdr:twoCellAnchor>
    <xdr:from>
      <xdr:col>3</xdr:col>
      <xdr:colOff>312740</xdr:colOff>
      <xdr:row>0</xdr:row>
      <xdr:rowOff>63500</xdr:rowOff>
    </xdr:from>
    <xdr:to>
      <xdr:col>3</xdr:col>
      <xdr:colOff>1797582</xdr:colOff>
      <xdr:row>0</xdr:row>
      <xdr:rowOff>559858</xdr:rowOff>
    </xdr:to>
    <xdr:sp macro="" textlink="">
      <xdr:nvSpPr>
        <xdr:cNvPr id="4" name="Trapecio 3">
          <a:hlinkClick xmlns:r="http://schemas.openxmlformats.org/officeDocument/2006/relationships" r:id="rId3"/>
          <a:extLst>
            <a:ext uri="{FF2B5EF4-FFF2-40B4-BE49-F238E27FC236}">
              <a16:creationId xmlns:a16="http://schemas.microsoft.com/office/drawing/2014/main" id="{46721052-E2D1-4191-92C3-D68CB09C4B02}"/>
            </a:ext>
          </a:extLst>
        </xdr:cNvPr>
        <xdr:cNvSpPr/>
      </xdr:nvSpPr>
      <xdr:spPr>
        <a:xfrm>
          <a:off x="3068640" y="63500"/>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ESTRATÉGICO</a:t>
          </a:r>
        </a:p>
      </xdr:txBody>
    </xdr:sp>
    <xdr:clientData/>
  </xdr:twoCellAnchor>
  <xdr:twoCellAnchor>
    <xdr:from>
      <xdr:col>2</xdr:col>
      <xdr:colOff>111124</xdr:colOff>
      <xdr:row>0</xdr:row>
      <xdr:rowOff>63500</xdr:rowOff>
    </xdr:from>
    <xdr:to>
      <xdr:col>3</xdr:col>
      <xdr:colOff>437092</xdr:colOff>
      <xdr:row>0</xdr:row>
      <xdr:rowOff>559858</xdr:rowOff>
    </xdr:to>
    <xdr:sp macro="" textlink="">
      <xdr:nvSpPr>
        <xdr:cNvPr id="5" name="Trapecio 4">
          <a:hlinkClick xmlns:r="http://schemas.openxmlformats.org/officeDocument/2006/relationships" r:id="rId4"/>
          <a:extLst>
            <a:ext uri="{FF2B5EF4-FFF2-40B4-BE49-F238E27FC236}">
              <a16:creationId xmlns:a16="http://schemas.microsoft.com/office/drawing/2014/main" id="{4CE84C22-504D-4FF9-A45E-8E4B6AC1D905}"/>
            </a:ext>
          </a:extLst>
        </xdr:cNvPr>
        <xdr:cNvSpPr/>
      </xdr:nvSpPr>
      <xdr:spPr>
        <a:xfrm>
          <a:off x="1711324" y="63500"/>
          <a:ext cx="1481668"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DESARROLLO</a:t>
          </a:r>
        </a:p>
      </xdr:txBody>
    </xdr:sp>
    <xdr:clientData/>
  </xdr:twoCellAnchor>
  <xdr:twoCellAnchor>
    <xdr:from>
      <xdr:col>0</xdr:col>
      <xdr:colOff>785813</xdr:colOff>
      <xdr:row>0</xdr:row>
      <xdr:rowOff>76199</xdr:rowOff>
    </xdr:from>
    <xdr:to>
      <xdr:col>2</xdr:col>
      <xdr:colOff>263524</xdr:colOff>
      <xdr:row>0</xdr:row>
      <xdr:rowOff>559858</xdr:rowOff>
    </xdr:to>
    <xdr:sp macro="" textlink="">
      <xdr:nvSpPr>
        <xdr:cNvPr id="6" name="Trapecio 5">
          <a:hlinkClick xmlns:r="http://schemas.openxmlformats.org/officeDocument/2006/relationships" r:id="rId5"/>
          <a:extLst>
            <a:ext uri="{FF2B5EF4-FFF2-40B4-BE49-F238E27FC236}">
              <a16:creationId xmlns:a16="http://schemas.microsoft.com/office/drawing/2014/main" id="{08F5150B-9F2E-4CAA-B46D-B1F0AD344AB5}"/>
            </a:ext>
          </a:extLst>
        </xdr:cNvPr>
        <xdr:cNvSpPr/>
      </xdr:nvSpPr>
      <xdr:spPr>
        <a:xfrm>
          <a:off x="785813" y="76199"/>
          <a:ext cx="1077911" cy="483659"/>
        </a:xfrm>
        <a:prstGeom prst="trapezoid">
          <a:avLst/>
        </a:prstGeom>
        <a:solidFill>
          <a:schemeClr val="accent1">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MENÚ</a:t>
          </a:r>
        </a:p>
      </xdr:txBody>
    </xdr:sp>
    <xdr:clientData/>
  </xdr:twoCellAnchor>
  <xdr:twoCellAnchor>
    <xdr:from>
      <xdr:col>3</xdr:col>
      <xdr:colOff>1619780</xdr:colOff>
      <xdr:row>0</xdr:row>
      <xdr:rowOff>63500</xdr:rowOff>
    </xdr:from>
    <xdr:to>
      <xdr:col>4</xdr:col>
      <xdr:colOff>675748</xdr:colOff>
      <xdr:row>0</xdr:row>
      <xdr:rowOff>559858</xdr:rowOff>
    </xdr:to>
    <xdr:sp macro="" textlink="">
      <xdr:nvSpPr>
        <xdr:cNvPr id="7" name="Trapecio 6">
          <a:hlinkClick xmlns:r="http://schemas.openxmlformats.org/officeDocument/2006/relationships" r:id="rId6"/>
          <a:extLst>
            <a:ext uri="{FF2B5EF4-FFF2-40B4-BE49-F238E27FC236}">
              <a16:creationId xmlns:a16="http://schemas.microsoft.com/office/drawing/2014/main" id="{FAE9FC22-B0C1-47A9-8A8D-0C2AC7645F18}"/>
            </a:ext>
          </a:extLst>
        </xdr:cNvPr>
        <xdr:cNvSpPr/>
      </xdr:nvSpPr>
      <xdr:spPr>
        <a:xfrm>
          <a:off x="4375680" y="63500"/>
          <a:ext cx="1481668" cy="496358"/>
        </a:xfrm>
        <a:prstGeom prst="trapezoid">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ACCIÓN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603248</xdr:colOff>
      <xdr:row>2</xdr:row>
      <xdr:rowOff>2</xdr:rowOff>
    </xdr:from>
    <xdr:to>
      <xdr:col>8</xdr:col>
      <xdr:colOff>523875</xdr:colOff>
      <xdr:row>18</xdr:row>
      <xdr:rowOff>7937</xdr:rowOff>
    </xdr:to>
    <xdr:sp macro="" textlink="">
      <xdr:nvSpPr>
        <xdr:cNvPr id="18" name="Rectángulo: esquinas redondeadas 17">
          <a:extLst>
            <a:ext uri="{FF2B5EF4-FFF2-40B4-BE49-F238E27FC236}">
              <a16:creationId xmlns:a16="http://schemas.microsoft.com/office/drawing/2014/main" id="{F542B384-DCB3-5E8A-22A0-0D572E2AD773}"/>
            </a:ext>
          </a:extLst>
        </xdr:cNvPr>
        <xdr:cNvSpPr/>
      </xdr:nvSpPr>
      <xdr:spPr>
        <a:xfrm>
          <a:off x="603248" y="809627"/>
          <a:ext cx="6016627" cy="3210716"/>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CO" sz="1100"/>
        </a:p>
      </xdr:txBody>
    </xdr:sp>
    <xdr:clientData/>
  </xdr:twoCellAnchor>
  <xdr:twoCellAnchor>
    <xdr:from>
      <xdr:col>1</xdr:col>
      <xdr:colOff>16933</xdr:colOff>
      <xdr:row>0</xdr:row>
      <xdr:rowOff>142345</xdr:rowOff>
    </xdr:from>
    <xdr:to>
      <xdr:col>2</xdr:col>
      <xdr:colOff>338666</xdr:colOff>
      <xdr:row>1</xdr:row>
      <xdr:rowOff>5821</xdr:rowOff>
    </xdr:to>
    <xdr:sp macro="" textlink="">
      <xdr:nvSpPr>
        <xdr:cNvPr id="7" name="Trapecio 6">
          <a:hlinkClick xmlns:r="http://schemas.openxmlformats.org/officeDocument/2006/relationships" r:id="rId1"/>
          <a:extLst>
            <a:ext uri="{FF2B5EF4-FFF2-40B4-BE49-F238E27FC236}">
              <a16:creationId xmlns:a16="http://schemas.microsoft.com/office/drawing/2014/main" id="{99C38334-D01C-4FA8-A497-3CA88368C2F8}"/>
            </a:ext>
          </a:extLst>
        </xdr:cNvPr>
        <xdr:cNvSpPr/>
      </xdr:nvSpPr>
      <xdr:spPr>
        <a:xfrm>
          <a:off x="778933" y="142345"/>
          <a:ext cx="1083733" cy="482601"/>
        </a:xfrm>
        <a:prstGeom prst="trapezoid">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MENÚ</a:t>
          </a:r>
        </a:p>
      </xdr:txBody>
    </xdr:sp>
    <xdr:clientData/>
  </xdr:twoCellAnchor>
  <xdr:twoCellAnchor>
    <xdr:from>
      <xdr:col>2</xdr:col>
      <xdr:colOff>186266</xdr:colOff>
      <xdr:row>0</xdr:row>
      <xdr:rowOff>129646</xdr:rowOff>
    </xdr:from>
    <xdr:to>
      <xdr:col>4</xdr:col>
      <xdr:colOff>152400</xdr:colOff>
      <xdr:row>1</xdr:row>
      <xdr:rowOff>5821</xdr:rowOff>
    </xdr:to>
    <xdr:sp macro="" textlink="">
      <xdr:nvSpPr>
        <xdr:cNvPr id="6" name="Trapecio 5">
          <a:hlinkClick xmlns:r="http://schemas.openxmlformats.org/officeDocument/2006/relationships" r:id="rId2"/>
          <a:extLst>
            <a:ext uri="{FF2B5EF4-FFF2-40B4-BE49-F238E27FC236}">
              <a16:creationId xmlns:a16="http://schemas.microsoft.com/office/drawing/2014/main" id="{80A27566-D837-4639-AD78-A5566D7BC165}"/>
            </a:ext>
          </a:extLst>
        </xdr:cNvPr>
        <xdr:cNvSpPr/>
      </xdr:nvSpPr>
      <xdr:spPr>
        <a:xfrm>
          <a:off x="1710266" y="129646"/>
          <a:ext cx="1490134" cy="495300"/>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DESARROLLO</a:t>
          </a:r>
        </a:p>
      </xdr:txBody>
    </xdr:sp>
    <xdr:clientData/>
  </xdr:twoCellAnchor>
  <xdr:twoCellAnchor>
    <xdr:from>
      <xdr:col>4</xdr:col>
      <xdr:colOff>25402</xdr:colOff>
      <xdr:row>0</xdr:row>
      <xdr:rowOff>129646</xdr:rowOff>
    </xdr:from>
    <xdr:to>
      <xdr:col>5</xdr:col>
      <xdr:colOff>753536</xdr:colOff>
      <xdr:row>1</xdr:row>
      <xdr:rowOff>5821</xdr:rowOff>
    </xdr:to>
    <xdr:sp macro="" textlink="">
      <xdr:nvSpPr>
        <xdr:cNvPr id="5" name="Trapecio 4">
          <a:hlinkClick xmlns:r="http://schemas.openxmlformats.org/officeDocument/2006/relationships" r:id="rId3"/>
          <a:extLst>
            <a:ext uri="{FF2B5EF4-FFF2-40B4-BE49-F238E27FC236}">
              <a16:creationId xmlns:a16="http://schemas.microsoft.com/office/drawing/2014/main" id="{8F59D07A-9A34-47EC-9C35-AD027B078249}"/>
            </a:ext>
          </a:extLst>
        </xdr:cNvPr>
        <xdr:cNvSpPr/>
      </xdr:nvSpPr>
      <xdr:spPr>
        <a:xfrm>
          <a:off x="3073402" y="129646"/>
          <a:ext cx="1490134" cy="495300"/>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ESTRATÉGICO</a:t>
          </a:r>
        </a:p>
      </xdr:txBody>
    </xdr:sp>
    <xdr:clientData/>
  </xdr:twoCellAnchor>
  <xdr:twoCellAnchor>
    <xdr:from>
      <xdr:col>5</xdr:col>
      <xdr:colOff>575734</xdr:colOff>
      <xdr:row>0</xdr:row>
      <xdr:rowOff>129646</xdr:rowOff>
    </xdr:from>
    <xdr:to>
      <xdr:col>7</xdr:col>
      <xdr:colOff>541868</xdr:colOff>
      <xdr:row>1</xdr:row>
      <xdr:rowOff>5821</xdr:rowOff>
    </xdr:to>
    <xdr:sp macro="" textlink="">
      <xdr:nvSpPr>
        <xdr:cNvPr id="4" name="Trapecio 3">
          <a:hlinkClick xmlns:r="http://schemas.openxmlformats.org/officeDocument/2006/relationships" r:id="rId4"/>
          <a:extLst>
            <a:ext uri="{FF2B5EF4-FFF2-40B4-BE49-F238E27FC236}">
              <a16:creationId xmlns:a16="http://schemas.microsoft.com/office/drawing/2014/main" id="{A7E4A6B4-9200-493E-BC72-BF861717E1BF}"/>
            </a:ext>
          </a:extLst>
        </xdr:cNvPr>
        <xdr:cNvSpPr/>
      </xdr:nvSpPr>
      <xdr:spPr>
        <a:xfrm>
          <a:off x="4385734" y="129646"/>
          <a:ext cx="1490134" cy="495300"/>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ACCIÓN</a:t>
          </a:r>
        </a:p>
      </xdr:txBody>
    </xdr:sp>
    <xdr:clientData/>
  </xdr:twoCellAnchor>
  <xdr:twoCellAnchor>
    <xdr:from>
      <xdr:col>7</xdr:col>
      <xdr:colOff>397934</xdr:colOff>
      <xdr:row>0</xdr:row>
      <xdr:rowOff>129646</xdr:rowOff>
    </xdr:from>
    <xdr:to>
      <xdr:col>9</xdr:col>
      <xdr:colOff>364068</xdr:colOff>
      <xdr:row>1</xdr:row>
      <xdr:rowOff>5821</xdr:rowOff>
    </xdr:to>
    <xdr:sp macro="" textlink="">
      <xdr:nvSpPr>
        <xdr:cNvPr id="3" name="Trapecio 2">
          <a:hlinkClick xmlns:r="http://schemas.openxmlformats.org/officeDocument/2006/relationships" r:id="rId5"/>
          <a:extLst>
            <a:ext uri="{FF2B5EF4-FFF2-40B4-BE49-F238E27FC236}">
              <a16:creationId xmlns:a16="http://schemas.microsoft.com/office/drawing/2014/main" id="{77638580-4689-4841-804A-B1C9BB9720B6}"/>
            </a:ext>
          </a:extLst>
        </xdr:cNvPr>
        <xdr:cNvSpPr/>
      </xdr:nvSpPr>
      <xdr:spPr>
        <a:xfrm>
          <a:off x="5731934" y="129646"/>
          <a:ext cx="1490134" cy="495300"/>
        </a:xfrm>
        <a:prstGeom prst="trapezoid">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INFORME</a:t>
          </a:r>
        </a:p>
      </xdr:txBody>
    </xdr:sp>
    <xdr:clientData/>
  </xdr:twoCellAnchor>
  <xdr:twoCellAnchor>
    <xdr:from>
      <xdr:col>0</xdr:col>
      <xdr:colOff>607220</xdr:colOff>
      <xdr:row>19</xdr:row>
      <xdr:rowOff>100806</xdr:rowOff>
    </xdr:from>
    <xdr:to>
      <xdr:col>8</xdr:col>
      <xdr:colOff>571500</xdr:colOff>
      <xdr:row>37</xdr:row>
      <xdr:rowOff>11906</xdr:rowOff>
    </xdr:to>
    <xdr:sp macro="" textlink="">
      <xdr:nvSpPr>
        <xdr:cNvPr id="19" name="Rectángulo: esquinas redondeadas 18">
          <a:extLst>
            <a:ext uri="{FF2B5EF4-FFF2-40B4-BE49-F238E27FC236}">
              <a16:creationId xmlns:a16="http://schemas.microsoft.com/office/drawing/2014/main" id="{E0B39BB8-4A63-4BEF-95ED-C050094DEE62}"/>
            </a:ext>
          </a:extLst>
        </xdr:cNvPr>
        <xdr:cNvSpPr/>
      </xdr:nvSpPr>
      <xdr:spPr>
        <a:xfrm>
          <a:off x="607220" y="4303712"/>
          <a:ext cx="6060280" cy="3721100"/>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CO" sz="1100"/>
        </a:p>
      </xdr:txBody>
    </xdr:sp>
    <xdr:clientData/>
  </xdr:twoCellAnchor>
  <xdr:oneCellAnchor>
    <xdr:from>
      <xdr:col>1</xdr:col>
      <xdr:colOff>222250</xdr:colOff>
      <xdr:row>2</xdr:row>
      <xdr:rowOff>87311</xdr:rowOff>
    </xdr:from>
    <xdr:ext cx="2333625" cy="468013"/>
    <xdr:sp macro="" textlink="">
      <xdr:nvSpPr>
        <xdr:cNvPr id="21" name="Rectángulo 20">
          <a:extLst>
            <a:ext uri="{FF2B5EF4-FFF2-40B4-BE49-F238E27FC236}">
              <a16:creationId xmlns:a16="http://schemas.microsoft.com/office/drawing/2014/main" id="{5AFA8FF7-5087-5C0F-0EAA-E4321B920E22}"/>
            </a:ext>
          </a:extLst>
        </xdr:cNvPr>
        <xdr:cNvSpPr/>
      </xdr:nvSpPr>
      <xdr:spPr>
        <a:xfrm>
          <a:off x="984250" y="888999"/>
          <a:ext cx="2333625" cy="468013"/>
        </a:xfrm>
        <a:prstGeom prst="rect">
          <a:avLst/>
        </a:prstGeom>
        <a:noFill/>
      </xdr:spPr>
      <xdr:txBody>
        <a:bodyPr wrap="square" lIns="91440" tIns="45720" rIns="91440" bIns="45720">
          <a:spAutoFit/>
        </a:bodyPr>
        <a:lstStyle/>
        <a:p>
          <a:pPr algn="ctr"/>
          <a:r>
            <a:rPr lang="es-ES" sz="2400" b="0" cap="none" spc="0">
              <a:ln w="0"/>
              <a:solidFill>
                <a:schemeClr val="accent1"/>
              </a:solidFill>
              <a:effectLst>
                <a:outerShdw blurRad="38100" dist="25400" dir="5400000" algn="ctr" rotWithShape="0">
                  <a:srgbClr val="6E747A">
                    <a:alpha val="43000"/>
                  </a:srgbClr>
                </a:outerShdw>
              </a:effectLst>
            </a:rPr>
            <a:t>PLAN</a:t>
          </a:r>
          <a:r>
            <a:rPr lang="es-ES" sz="2400" b="0" cap="none" spc="0" baseline="0">
              <a:ln w="0"/>
              <a:solidFill>
                <a:schemeClr val="accent1"/>
              </a:solidFill>
              <a:effectLst>
                <a:outerShdw blurRad="38100" dist="25400" dir="5400000" algn="ctr" rotWithShape="0">
                  <a:srgbClr val="6E747A">
                    <a:alpha val="43000"/>
                  </a:srgbClr>
                </a:outerShdw>
              </a:effectLst>
            </a:rPr>
            <a:t> DE ACCIÓN</a:t>
          </a:r>
          <a:endParaRPr lang="es-ES" sz="2400" b="0" cap="none" spc="0">
            <a:ln w="0"/>
            <a:solidFill>
              <a:schemeClr val="accent1"/>
            </a:solidFill>
            <a:effectLst>
              <a:outerShdw blurRad="38100" dist="25400" dir="5400000" algn="ctr" rotWithShape="0">
                <a:srgbClr val="6E747A">
                  <a:alpha val="43000"/>
                </a:srgbClr>
              </a:outerShdw>
            </a:effectLst>
          </a:endParaRPr>
        </a:p>
      </xdr:txBody>
    </xdr:sp>
    <xdr:clientData/>
  </xdr:oneCellAnchor>
  <xdr:oneCellAnchor>
    <xdr:from>
      <xdr:col>0</xdr:col>
      <xdr:colOff>719932</xdr:colOff>
      <xdr:row>20</xdr:row>
      <xdr:rowOff>45242</xdr:rowOff>
    </xdr:from>
    <xdr:ext cx="2927349" cy="405432"/>
    <xdr:sp macro="" textlink="">
      <xdr:nvSpPr>
        <xdr:cNvPr id="22" name="Rectángulo 21">
          <a:extLst>
            <a:ext uri="{FF2B5EF4-FFF2-40B4-BE49-F238E27FC236}">
              <a16:creationId xmlns:a16="http://schemas.microsoft.com/office/drawing/2014/main" id="{6F8A8793-9902-473A-B338-4B322356DC9C}"/>
            </a:ext>
          </a:extLst>
        </xdr:cNvPr>
        <xdr:cNvSpPr/>
      </xdr:nvSpPr>
      <xdr:spPr>
        <a:xfrm>
          <a:off x="719932" y="4617242"/>
          <a:ext cx="2927349" cy="405432"/>
        </a:xfrm>
        <a:prstGeom prst="rect">
          <a:avLst/>
        </a:prstGeom>
        <a:noFill/>
      </xdr:spPr>
      <xdr:txBody>
        <a:bodyPr wrap="square" lIns="91440" tIns="45720" rIns="91440" bIns="45720">
          <a:spAutoFit/>
        </a:bodyPr>
        <a:lstStyle/>
        <a:p>
          <a:pPr algn="ctr"/>
          <a:r>
            <a:rPr lang="es-ES" sz="2000" b="0" cap="none" spc="0">
              <a:ln w="0"/>
              <a:solidFill>
                <a:schemeClr val="accent1"/>
              </a:solidFill>
              <a:effectLst>
                <a:outerShdw blurRad="38100" dist="25400" dir="5400000" algn="ctr" rotWithShape="0">
                  <a:srgbClr val="6E747A">
                    <a:alpha val="43000"/>
                  </a:srgbClr>
                </a:outerShdw>
              </a:effectLst>
            </a:rPr>
            <a:t>PLAN</a:t>
          </a:r>
          <a:r>
            <a:rPr lang="es-ES" sz="2000" b="0" cap="none" spc="0" baseline="0">
              <a:ln w="0"/>
              <a:solidFill>
                <a:schemeClr val="accent1"/>
              </a:solidFill>
              <a:effectLst>
                <a:outerShdw blurRad="38100" dist="25400" dir="5400000" algn="ctr" rotWithShape="0">
                  <a:srgbClr val="6E747A">
                    <a:alpha val="43000"/>
                  </a:srgbClr>
                </a:outerShdw>
              </a:effectLst>
            </a:rPr>
            <a:t>ES INSTITUCIONALES</a:t>
          </a:r>
          <a:endParaRPr lang="es-ES" sz="2000" b="0" cap="none" spc="0">
            <a:ln w="0"/>
            <a:solidFill>
              <a:schemeClr val="accent1"/>
            </a:solidFill>
            <a:effectLst>
              <a:outerShdw blurRad="38100" dist="25400" dir="5400000" algn="ctr" rotWithShape="0">
                <a:srgbClr val="6E747A">
                  <a:alpha val="43000"/>
                </a:srgbClr>
              </a:outerShdw>
            </a:effectLst>
          </a:endParaRPr>
        </a:p>
      </xdr:txBody>
    </xdr:sp>
    <xdr:clientData/>
  </xdr:oneCellAnchor>
  <xdr:twoCellAnchor>
    <xdr:from>
      <xdr:col>9</xdr:col>
      <xdr:colOff>658813</xdr:colOff>
      <xdr:row>33</xdr:row>
      <xdr:rowOff>186533</xdr:rowOff>
    </xdr:from>
    <xdr:to>
      <xdr:col>11</xdr:col>
      <xdr:colOff>706438</xdr:colOff>
      <xdr:row>36</xdr:row>
      <xdr:rowOff>115096</xdr:rowOff>
    </xdr:to>
    <xdr:sp macro="" textlink="">
      <xdr:nvSpPr>
        <xdr:cNvPr id="11" name="Rectángulo: esquinas redondeadas 10">
          <a:extLst>
            <a:ext uri="{FF2B5EF4-FFF2-40B4-BE49-F238E27FC236}">
              <a16:creationId xmlns:a16="http://schemas.microsoft.com/office/drawing/2014/main" id="{06A50ADD-E2B8-4B20-96B2-44F56E6A931C}"/>
            </a:ext>
          </a:extLst>
        </xdr:cNvPr>
        <xdr:cNvSpPr/>
      </xdr:nvSpPr>
      <xdr:spPr>
        <a:xfrm>
          <a:off x="7516813" y="7366002"/>
          <a:ext cx="1571625" cy="500063"/>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CO" sz="1100"/>
        </a:p>
      </xdr:txBody>
    </xdr:sp>
    <xdr:clientData/>
  </xdr:twoCellAnchor>
  <xdr:oneCellAnchor>
    <xdr:from>
      <xdr:col>9</xdr:col>
      <xdr:colOff>541340</xdr:colOff>
      <xdr:row>32</xdr:row>
      <xdr:rowOff>33336</xdr:rowOff>
    </xdr:from>
    <xdr:ext cx="1935162" cy="311496"/>
    <xdr:sp macro="" textlink="">
      <xdr:nvSpPr>
        <xdr:cNvPr id="12" name="Rectángulo 11">
          <a:extLst>
            <a:ext uri="{FF2B5EF4-FFF2-40B4-BE49-F238E27FC236}">
              <a16:creationId xmlns:a16="http://schemas.microsoft.com/office/drawing/2014/main" id="{4DE81811-45EC-4AAE-BE28-74958EB47F13}"/>
            </a:ext>
          </a:extLst>
        </xdr:cNvPr>
        <xdr:cNvSpPr/>
      </xdr:nvSpPr>
      <xdr:spPr>
        <a:xfrm>
          <a:off x="7399340" y="7022305"/>
          <a:ext cx="1935162" cy="311496"/>
        </a:xfrm>
        <a:prstGeom prst="rect">
          <a:avLst/>
        </a:prstGeom>
        <a:noFill/>
      </xdr:spPr>
      <xdr:txBody>
        <a:bodyPr wrap="square" lIns="91440" tIns="45720" rIns="91440" bIns="45720">
          <a:spAutoFit/>
        </a:bodyPr>
        <a:lstStyle/>
        <a:p>
          <a:pPr algn="ctr"/>
          <a:r>
            <a:rPr lang="es-ES" sz="1400" b="0" cap="none" spc="0">
              <a:ln w="0"/>
              <a:solidFill>
                <a:schemeClr val="accent1"/>
              </a:solidFill>
              <a:effectLst>
                <a:outerShdw blurRad="38100" dist="25400" dir="5400000" algn="ctr" rotWithShape="0">
                  <a:srgbClr val="6E747A">
                    <a:alpha val="43000"/>
                  </a:srgbClr>
                </a:outerShdw>
              </a:effectLst>
            </a:rPr>
            <a:t>PROMEDIO GENERAL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801689</xdr:colOff>
      <xdr:row>0</xdr:row>
      <xdr:rowOff>95250</xdr:rowOff>
    </xdr:from>
    <xdr:to>
      <xdr:col>3</xdr:col>
      <xdr:colOff>2286531</xdr:colOff>
      <xdr:row>0</xdr:row>
      <xdr:rowOff>591608</xdr:rowOff>
    </xdr:to>
    <xdr:sp macro="" textlink="">
      <xdr:nvSpPr>
        <xdr:cNvPr id="6" name="Trapecio 5">
          <a:hlinkClick xmlns:r="http://schemas.openxmlformats.org/officeDocument/2006/relationships" r:id="rId1"/>
          <a:extLst>
            <a:ext uri="{FF2B5EF4-FFF2-40B4-BE49-F238E27FC236}">
              <a16:creationId xmlns:a16="http://schemas.microsoft.com/office/drawing/2014/main" id="{6AECC3A4-CFDF-4E78-A35B-50E7FDD0493F}"/>
            </a:ext>
          </a:extLst>
        </xdr:cNvPr>
        <xdr:cNvSpPr/>
      </xdr:nvSpPr>
      <xdr:spPr>
        <a:xfrm>
          <a:off x="5754689" y="95250"/>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INFORME</a:t>
          </a:r>
        </a:p>
      </xdr:txBody>
    </xdr:sp>
    <xdr:clientData/>
  </xdr:twoCellAnchor>
  <xdr:twoCellAnchor>
    <xdr:from>
      <xdr:col>2</xdr:col>
      <xdr:colOff>1572155</xdr:colOff>
      <xdr:row>0</xdr:row>
      <xdr:rowOff>95250</xdr:rowOff>
    </xdr:from>
    <xdr:to>
      <xdr:col>3</xdr:col>
      <xdr:colOff>945623</xdr:colOff>
      <xdr:row>0</xdr:row>
      <xdr:rowOff>591608</xdr:rowOff>
    </xdr:to>
    <xdr:sp macro="" textlink="">
      <xdr:nvSpPr>
        <xdr:cNvPr id="7" name="Trapecio 6">
          <a:hlinkClick xmlns:r="http://schemas.openxmlformats.org/officeDocument/2006/relationships" r:id="rId2"/>
          <a:extLst>
            <a:ext uri="{FF2B5EF4-FFF2-40B4-BE49-F238E27FC236}">
              <a16:creationId xmlns:a16="http://schemas.microsoft.com/office/drawing/2014/main" id="{7E880836-35E4-42D7-9256-4A5698C9C9BD}"/>
            </a:ext>
          </a:extLst>
        </xdr:cNvPr>
        <xdr:cNvSpPr/>
      </xdr:nvSpPr>
      <xdr:spPr>
        <a:xfrm>
          <a:off x="4413780" y="95250"/>
          <a:ext cx="1484843"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ACCIÓN</a:t>
          </a:r>
        </a:p>
      </xdr:txBody>
    </xdr:sp>
    <xdr:clientData/>
  </xdr:twoCellAnchor>
  <xdr:twoCellAnchor>
    <xdr:from>
      <xdr:col>2</xdr:col>
      <xdr:colOff>265115</xdr:colOff>
      <xdr:row>0</xdr:row>
      <xdr:rowOff>95250</xdr:rowOff>
    </xdr:from>
    <xdr:to>
      <xdr:col>2</xdr:col>
      <xdr:colOff>1749957</xdr:colOff>
      <xdr:row>0</xdr:row>
      <xdr:rowOff>591608</xdr:rowOff>
    </xdr:to>
    <xdr:sp macro="" textlink="">
      <xdr:nvSpPr>
        <xdr:cNvPr id="8" name="Trapecio 7">
          <a:hlinkClick xmlns:r="http://schemas.openxmlformats.org/officeDocument/2006/relationships" r:id="rId3"/>
          <a:extLst>
            <a:ext uri="{FF2B5EF4-FFF2-40B4-BE49-F238E27FC236}">
              <a16:creationId xmlns:a16="http://schemas.microsoft.com/office/drawing/2014/main" id="{9CC23D4A-6AB5-4A4D-9343-E016E53A2AD9}"/>
            </a:ext>
          </a:extLst>
        </xdr:cNvPr>
        <xdr:cNvSpPr/>
      </xdr:nvSpPr>
      <xdr:spPr>
        <a:xfrm>
          <a:off x="3106740" y="95250"/>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ESTRATÉGICO</a:t>
          </a:r>
        </a:p>
      </xdr:txBody>
    </xdr:sp>
    <xdr:clientData/>
  </xdr:twoCellAnchor>
  <xdr:twoCellAnchor>
    <xdr:from>
      <xdr:col>1</xdr:col>
      <xdr:colOff>15875</xdr:colOff>
      <xdr:row>0</xdr:row>
      <xdr:rowOff>107949</xdr:rowOff>
    </xdr:from>
    <xdr:to>
      <xdr:col>1</xdr:col>
      <xdr:colOff>1096961</xdr:colOff>
      <xdr:row>0</xdr:row>
      <xdr:rowOff>591608</xdr:rowOff>
    </xdr:to>
    <xdr:sp macro="" textlink="">
      <xdr:nvSpPr>
        <xdr:cNvPr id="10" name="Trapecio 9">
          <a:hlinkClick xmlns:r="http://schemas.openxmlformats.org/officeDocument/2006/relationships" r:id="rId4"/>
          <a:extLst>
            <a:ext uri="{FF2B5EF4-FFF2-40B4-BE49-F238E27FC236}">
              <a16:creationId xmlns:a16="http://schemas.microsoft.com/office/drawing/2014/main" id="{6EF43DF8-7C4E-47B5-AF11-BD1B5F14DDE0}"/>
            </a:ext>
          </a:extLst>
        </xdr:cNvPr>
        <xdr:cNvSpPr/>
      </xdr:nvSpPr>
      <xdr:spPr>
        <a:xfrm>
          <a:off x="817563" y="107949"/>
          <a:ext cx="1081086" cy="483659"/>
        </a:xfrm>
        <a:prstGeom prst="trapezoid">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MENÚ</a:t>
          </a:r>
        </a:p>
      </xdr:txBody>
    </xdr:sp>
    <xdr:clientData/>
  </xdr:twoCellAnchor>
  <xdr:twoCellAnchor>
    <xdr:from>
      <xdr:col>1</xdr:col>
      <xdr:colOff>944561</xdr:colOff>
      <xdr:row>0</xdr:row>
      <xdr:rowOff>95250</xdr:rowOff>
    </xdr:from>
    <xdr:to>
      <xdr:col>2</xdr:col>
      <xdr:colOff>389467</xdr:colOff>
      <xdr:row>0</xdr:row>
      <xdr:rowOff>591608</xdr:rowOff>
    </xdr:to>
    <xdr:sp macro="" textlink="">
      <xdr:nvSpPr>
        <xdr:cNvPr id="9" name="Trapecio 8">
          <a:hlinkClick xmlns:r="http://schemas.openxmlformats.org/officeDocument/2006/relationships" r:id="rId5"/>
          <a:extLst>
            <a:ext uri="{FF2B5EF4-FFF2-40B4-BE49-F238E27FC236}">
              <a16:creationId xmlns:a16="http://schemas.microsoft.com/office/drawing/2014/main" id="{69B9EAF9-2361-469D-8A01-4EDA4AC43EF0}"/>
            </a:ext>
          </a:extLst>
        </xdr:cNvPr>
        <xdr:cNvSpPr/>
      </xdr:nvSpPr>
      <xdr:spPr>
        <a:xfrm>
          <a:off x="1746249" y="95250"/>
          <a:ext cx="1484843" cy="496358"/>
        </a:xfrm>
        <a:prstGeom prst="trapezoid">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DESARROLLO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15875</xdr:colOff>
      <xdr:row>0</xdr:row>
      <xdr:rowOff>139698</xdr:rowOff>
    </xdr:from>
    <xdr:to>
      <xdr:col>2</xdr:col>
      <xdr:colOff>295274</xdr:colOff>
      <xdr:row>1</xdr:row>
      <xdr:rowOff>4232</xdr:rowOff>
    </xdr:to>
    <xdr:sp macro="" textlink="">
      <xdr:nvSpPr>
        <xdr:cNvPr id="10" name="Trapecio 9">
          <a:hlinkClick xmlns:r="http://schemas.openxmlformats.org/officeDocument/2006/relationships" r:id="rId1"/>
          <a:extLst>
            <a:ext uri="{FF2B5EF4-FFF2-40B4-BE49-F238E27FC236}">
              <a16:creationId xmlns:a16="http://schemas.microsoft.com/office/drawing/2014/main" id="{C2823F8C-FBEF-421C-8F86-FAAEF19BD303}"/>
            </a:ext>
          </a:extLst>
        </xdr:cNvPr>
        <xdr:cNvSpPr/>
      </xdr:nvSpPr>
      <xdr:spPr>
        <a:xfrm>
          <a:off x="476250" y="139698"/>
          <a:ext cx="1223962" cy="483659"/>
        </a:xfrm>
        <a:prstGeom prst="trapezoid">
          <a:avLst/>
        </a:prstGeom>
        <a:solidFill>
          <a:schemeClr val="accent1">
            <a:lumMod val="40000"/>
            <a:lumOff val="6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MENÚ</a:t>
          </a:r>
        </a:p>
      </xdr:txBody>
    </xdr:sp>
    <xdr:clientData/>
  </xdr:twoCellAnchor>
  <xdr:twoCellAnchor>
    <xdr:from>
      <xdr:col>3</xdr:col>
      <xdr:colOff>1809751</xdr:colOff>
      <xdr:row>0</xdr:row>
      <xdr:rowOff>126999</xdr:rowOff>
    </xdr:from>
    <xdr:to>
      <xdr:col>4</xdr:col>
      <xdr:colOff>691093</xdr:colOff>
      <xdr:row>1</xdr:row>
      <xdr:rowOff>4232</xdr:rowOff>
    </xdr:to>
    <xdr:sp macro="" textlink="">
      <xdr:nvSpPr>
        <xdr:cNvPr id="6" name="Trapecio 5">
          <a:hlinkClick xmlns:r="http://schemas.openxmlformats.org/officeDocument/2006/relationships" r:id="rId2"/>
          <a:extLst>
            <a:ext uri="{FF2B5EF4-FFF2-40B4-BE49-F238E27FC236}">
              <a16:creationId xmlns:a16="http://schemas.microsoft.com/office/drawing/2014/main" id="{3AFE4595-9BAF-4C49-9563-D1CE81B1B988}"/>
            </a:ext>
          </a:extLst>
        </xdr:cNvPr>
        <xdr:cNvSpPr/>
      </xdr:nvSpPr>
      <xdr:spPr>
        <a:xfrm>
          <a:off x="5651501" y="126999"/>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INFORME</a:t>
          </a:r>
        </a:p>
      </xdr:txBody>
    </xdr:sp>
    <xdr:clientData/>
  </xdr:twoCellAnchor>
  <xdr:twoCellAnchor>
    <xdr:from>
      <xdr:col>3</xdr:col>
      <xdr:colOff>452967</xdr:colOff>
      <xdr:row>0</xdr:row>
      <xdr:rowOff>126999</xdr:rowOff>
    </xdr:from>
    <xdr:to>
      <xdr:col>3</xdr:col>
      <xdr:colOff>1937810</xdr:colOff>
      <xdr:row>1</xdr:row>
      <xdr:rowOff>4232</xdr:rowOff>
    </xdr:to>
    <xdr:sp macro="" textlink="">
      <xdr:nvSpPr>
        <xdr:cNvPr id="7" name="Trapecio 6">
          <a:hlinkClick xmlns:r="http://schemas.openxmlformats.org/officeDocument/2006/relationships" r:id="rId3"/>
          <a:extLst>
            <a:ext uri="{FF2B5EF4-FFF2-40B4-BE49-F238E27FC236}">
              <a16:creationId xmlns:a16="http://schemas.microsoft.com/office/drawing/2014/main" id="{BD67CCC0-A3A3-4954-B87F-546424AA6B85}"/>
            </a:ext>
          </a:extLst>
        </xdr:cNvPr>
        <xdr:cNvSpPr/>
      </xdr:nvSpPr>
      <xdr:spPr>
        <a:xfrm>
          <a:off x="4294717" y="126999"/>
          <a:ext cx="1484843"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ACCIÓN</a:t>
          </a:r>
        </a:p>
      </xdr:txBody>
    </xdr:sp>
    <xdr:clientData/>
  </xdr:twoCellAnchor>
  <xdr:twoCellAnchor>
    <xdr:from>
      <xdr:col>2</xdr:col>
      <xdr:colOff>142874</xdr:colOff>
      <xdr:row>0</xdr:row>
      <xdr:rowOff>126999</xdr:rowOff>
    </xdr:from>
    <xdr:to>
      <xdr:col>2</xdr:col>
      <xdr:colOff>1714500</xdr:colOff>
      <xdr:row>1</xdr:row>
      <xdr:rowOff>4232</xdr:rowOff>
    </xdr:to>
    <xdr:sp macro="" textlink="">
      <xdr:nvSpPr>
        <xdr:cNvPr id="9" name="Trapecio 8">
          <a:hlinkClick xmlns:r="http://schemas.openxmlformats.org/officeDocument/2006/relationships" r:id="rId4"/>
          <a:extLst>
            <a:ext uri="{FF2B5EF4-FFF2-40B4-BE49-F238E27FC236}">
              <a16:creationId xmlns:a16="http://schemas.microsoft.com/office/drawing/2014/main" id="{3A6E8E4B-E9D2-433A-AD6B-D829295CE8F0}"/>
            </a:ext>
          </a:extLst>
        </xdr:cNvPr>
        <xdr:cNvSpPr/>
      </xdr:nvSpPr>
      <xdr:spPr>
        <a:xfrm>
          <a:off x="1547812" y="126999"/>
          <a:ext cx="1571626"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DESARROLLO</a:t>
          </a:r>
        </a:p>
      </xdr:txBody>
    </xdr:sp>
    <xdr:clientData/>
  </xdr:twoCellAnchor>
  <xdr:twoCellAnchor>
    <xdr:from>
      <xdr:col>2</xdr:col>
      <xdr:colOff>1558927</xdr:colOff>
      <xdr:row>0</xdr:row>
      <xdr:rowOff>126999</xdr:rowOff>
    </xdr:from>
    <xdr:to>
      <xdr:col>3</xdr:col>
      <xdr:colOff>606957</xdr:colOff>
      <xdr:row>1</xdr:row>
      <xdr:rowOff>4232</xdr:rowOff>
    </xdr:to>
    <xdr:sp macro="" textlink="">
      <xdr:nvSpPr>
        <xdr:cNvPr id="8" name="Trapecio 7">
          <a:hlinkClick xmlns:r="http://schemas.openxmlformats.org/officeDocument/2006/relationships" r:id="rId5"/>
          <a:extLst>
            <a:ext uri="{FF2B5EF4-FFF2-40B4-BE49-F238E27FC236}">
              <a16:creationId xmlns:a16="http://schemas.microsoft.com/office/drawing/2014/main" id="{F38CC2AD-F383-4781-A416-3E1CB5E7337C}"/>
            </a:ext>
          </a:extLst>
        </xdr:cNvPr>
        <xdr:cNvSpPr/>
      </xdr:nvSpPr>
      <xdr:spPr>
        <a:xfrm>
          <a:off x="2963865" y="126999"/>
          <a:ext cx="1484842" cy="496358"/>
        </a:xfrm>
        <a:prstGeom prst="trapezoid">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ESTRATÉGICO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4143376</xdr:colOff>
      <xdr:row>0</xdr:row>
      <xdr:rowOff>103187</xdr:rowOff>
    </xdr:from>
    <xdr:to>
      <xdr:col>4</xdr:col>
      <xdr:colOff>373593</xdr:colOff>
      <xdr:row>0</xdr:row>
      <xdr:rowOff>599545</xdr:rowOff>
    </xdr:to>
    <xdr:sp macro="" textlink="">
      <xdr:nvSpPr>
        <xdr:cNvPr id="6" name="Trapecio 5">
          <a:hlinkClick xmlns:r="http://schemas.openxmlformats.org/officeDocument/2006/relationships" r:id="rId1"/>
          <a:extLst>
            <a:ext uri="{FF2B5EF4-FFF2-40B4-BE49-F238E27FC236}">
              <a16:creationId xmlns:a16="http://schemas.microsoft.com/office/drawing/2014/main" id="{33B6503D-A0C8-4809-BFA5-0BBAA893D84C}"/>
            </a:ext>
          </a:extLst>
        </xdr:cNvPr>
        <xdr:cNvSpPr/>
      </xdr:nvSpPr>
      <xdr:spPr>
        <a:xfrm>
          <a:off x="5746751" y="103187"/>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INFORME</a:t>
          </a:r>
        </a:p>
      </xdr:txBody>
    </xdr:sp>
    <xdr:clientData/>
  </xdr:twoCellAnchor>
  <xdr:twoCellAnchor>
    <xdr:from>
      <xdr:col>2</xdr:col>
      <xdr:colOff>1495427</xdr:colOff>
      <xdr:row>0</xdr:row>
      <xdr:rowOff>103187</xdr:rowOff>
    </xdr:from>
    <xdr:to>
      <xdr:col>2</xdr:col>
      <xdr:colOff>2980269</xdr:colOff>
      <xdr:row>0</xdr:row>
      <xdr:rowOff>599545</xdr:rowOff>
    </xdr:to>
    <xdr:sp macro="" textlink="">
      <xdr:nvSpPr>
        <xdr:cNvPr id="8" name="Trapecio 7">
          <a:hlinkClick xmlns:r="http://schemas.openxmlformats.org/officeDocument/2006/relationships" r:id="rId2"/>
          <a:extLst>
            <a:ext uri="{FF2B5EF4-FFF2-40B4-BE49-F238E27FC236}">
              <a16:creationId xmlns:a16="http://schemas.microsoft.com/office/drawing/2014/main" id="{EDCCA94E-EFBA-4683-8E7D-70463F8F8A41}"/>
            </a:ext>
          </a:extLst>
        </xdr:cNvPr>
        <xdr:cNvSpPr/>
      </xdr:nvSpPr>
      <xdr:spPr>
        <a:xfrm>
          <a:off x="3098802" y="103187"/>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ESTRATÉGICO</a:t>
          </a:r>
        </a:p>
      </xdr:txBody>
    </xdr:sp>
    <xdr:clientData/>
  </xdr:twoCellAnchor>
  <xdr:twoCellAnchor>
    <xdr:from>
      <xdr:col>2</xdr:col>
      <xdr:colOff>134936</xdr:colOff>
      <xdr:row>0</xdr:row>
      <xdr:rowOff>103187</xdr:rowOff>
    </xdr:from>
    <xdr:to>
      <xdr:col>2</xdr:col>
      <xdr:colOff>1619779</xdr:colOff>
      <xdr:row>0</xdr:row>
      <xdr:rowOff>599545</xdr:rowOff>
    </xdr:to>
    <xdr:sp macro="" textlink="">
      <xdr:nvSpPr>
        <xdr:cNvPr id="9" name="Trapecio 8">
          <a:hlinkClick xmlns:r="http://schemas.openxmlformats.org/officeDocument/2006/relationships" r:id="rId3"/>
          <a:extLst>
            <a:ext uri="{FF2B5EF4-FFF2-40B4-BE49-F238E27FC236}">
              <a16:creationId xmlns:a16="http://schemas.microsoft.com/office/drawing/2014/main" id="{675A5DB7-DB40-4CCD-8F53-CD11FB76ADF9}"/>
            </a:ext>
          </a:extLst>
        </xdr:cNvPr>
        <xdr:cNvSpPr/>
      </xdr:nvSpPr>
      <xdr:spPr>
        <a:xfrm>
          <a:off x="1738311" y="103187"/>
          <a:ext cx="1484843"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DESARROLLO</a:t>
          </a:r>
        </a:p>
      </xdr:txBody>
    </xdr:sp>
    <xdr:clientData/>
  </xdr:twoCellAnchor>
  <xdr:twoCellAnchor>
    <xdr:from>
      <xdr:col>1</xdr:col>
      <xdr:colOff>7937</xdr:colOff>
      <xdr:row>0</xdr:row>
      <xdr:rowOff>115886</xdr:rowOff>
    </xdr:from>
    <xdr:to>
      <xdr:col>2</xdr:col>
      <xdr:colOff>287336</xdr:colOff>
      <xdr:row>0</xdr:row>
      <xdr:rowOff>599545</xdr:rowOff>
    </xdr:to>
    <xdr:sp macro="" textlink="">
      <xdr:nvSpPr>
        <xdr:cNvPr id="10" name="Trapecio 9">
          <a:hlinkClick xmlns:r="http://schemas.openxmlformats.org/officeDocument/2006/relationships" r:id="rId4"/>
          <a:extLst>
            <a:ext uri="{FF2B5EF4-FFF2-40B4-BE49-F238E27FC236}">
              <a16:creationId xmlns:a16="http://schemas.microsoft.com/office/drawing/2014/main" id="{5B68A534-ABE4-4CE3-9935-8CA488EE7A36}"/>
            </a:ext>
          </a:extLst>
        </xdr:cNvPr>
        <xdr:cNvSpPr/>
      </xdr:nvSpPr>
      <xdr:spPr>
        <a:xfrm>
          <a:off x="809625" y="115886"/>
          <a:ext cx="1081086" cy="483659"/>
        </a:xfrm>
        <a:prstGeom prst="trapezoid">
          <a:avLst/>
        </a:prstGeom>
        <a:solidFill>
          <a:schemeClr val="accent1">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MENÚ</a:t>
          </a:r>
        </a:p>
      </xdr:txBody>
    </xdr:sp>
    <xdr:clientData/>
  </xdr:twoCellAnchor>
  <xdr:twoCellAnchor editAs="oneCell">
    <xdr:from>
      <xdr:col>0</xdr:col>
      <xdr:colOff>412752</xdr:colOff>
      <xdr:row>3</xdr:row>
      <xdr:rowOff>103187</xdr:rowOff>
    </xdr:from>
    <xdr:to>
      <xdr:col>2</xdr:col>
      <xdr:colOff>2016126</xdr:colOff>
      <xdr:row>16</xdr:row>
      <xdr:rowOff>150811</xdr:rowOff>
    </xdr:to>
    <xdr:pic>
      <xdr:nvPicPr>
        <xdr:cNvPr id="16" name="Imagen 15">
          <a:extLst>
            <a:ext uri="{FF2B5EF4-FFF2-40B4-BE49-F238E27FC236}">
              <a16:creationId xmlns:a16="http://schemas.microsoft.com/office/drawing/2014/main" id="{C0E61093-DAFE-12B5-CFB0-E9A8C9927120}"/>
            </a:ext>
          </a:extLst>
        </xdr:cNvPr>
        <xdr:cNvPicPr>
          <a:picLocks noChangeAspect="1"/>
        </xdr:cNvPicPr>
      </xdr:nvPicPr>
      <xdr:blipFill>
        <a:blip xmlns:r="http://schemas.openxmlformats.org/officeDocument/2006/relationships" r:embed="rId5"/>
        <a:stretch>
          <a:fillRect/>
        </a:stretch>
      </xdr:blipFill>
      <xdr:spPr>
        <a:xfrm>
          <a:off x="412752" y="936625"/>
          <a:ext cx="3206749" cy="3206749"/>
        </a:xfrm>
        <a:prstGeom prst="rect">
          <a:avLst/>
        </a:prstGeom>
      </xdr:spPr>
    </xdr:pic>
    <xdr:clientData/>
  </xdr:twoCellAnchor>
  <xdr:twoCellAnchor>
    <xdr:from>
      <xdr:col>2</xdr:col>
      <xdr:colOff>2802467</xdr:colOff>
      <xdr:row>0</xdr:row>
      <xdr:rowOff>103187</xdr:rowOff>
    </xdr:from>
    <xdr:to>
      <xdr:col>2</xdr:col>
      <xdr:colOff>4287310</xdr:colOff>
      <xdr:row>0</xdr:row>
      <xdr:rowOff>599545</xdr:rowOff>
    </xdr:to>
    <xdr:sp macro="" textlink="">
      <xdr:nvSpPr>
        <xdr:cNvPr id="7" name="Trapecio 6">
          <a:hlinkClick xmlns:r="http://schemas.openxmlformats.org/officeDocument/2006/relationships" r:id="rId6"/>
          <a:extLst>
            <a:ext uri="{FF2B5EF4-FFF2-40B4-BE49-F238E27FC236}">
              <a16:creationId xmlns:a16="http://schemas.microsoft.com/office/drawing/2014/main" id="{13505B3D-84D9-48FB-9770-9A38D4236259}"/>
            </a:ext>
          </a:extLst>
        </xdr:cNvPr>
        <xdr:cNvSpPr/>
      </xdr:nvSpPr>
      <xdr:spPr>
        <a:xfrm>
          <a:off x="4405842" y="103187"/>
          <a:ext cx="1484843" cy="496358"/>
        </a:xfrm>
        <a:prstGeom prst="trapezoid">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ACCIÓN</a:t>
          </a:r>
        </a:p>
      </xdr:txBody>
    </xdr:sp>
    <xdr:clientData/>
  </xdr:twoCellAnchor>
  <xdr:twoCellAnchor>
    <xdr:from>
      <xdr:col>2</xdr:col>
      <xdr:colOff>2182813</xdr:colOff>
      <xdr:row>3</xdr:row>
      <xdr:rowOff>63500</xdr:rowOff>
    </xdr:from>
    <xdr:to>
      <xdr:col>2</xdr:col>
      <xdr:colOff>4429125</xdr:colOff>
      <xdr:row>4</xdr:row>
      <xdr:rowOff>174625</xdr:rowOff>
    </xdr:to>
    <xdr:sp macro="" textlink="">
      <xdr:nvSpPr>
        <xdr:cNvPr id="2" name="Rectángulo: esquinas redondeadas 1">
          <a:hlinkClick xmlns:r="http://schemas.openxmlformats.org/officeDocument/2006/relationships" r:id="rId7"/>
          <a:extLst>
            <a:ext uri="{FF2B5EF4-FFF2-40B4-BE49-F238E27FC236}">
              <a16:creationId xmlns:a16="http://schemas.microsoft.com/office/drawing/2014/main" id="{04570746-5FB7-51CA-5227-FE48E6503D00}"/>
            </a:ext>
          </a:extLst>
        </xdr:cNvPr>
        <xdr:cNvSpPr/>
      </xdr:nvSpPr>
      <xdr:spPr>
        <a:xfrm>
          <a:off x="3786188" y="896938"/>
          <a:ext cx="2246312" cy="3651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CO" sz="900" b="1"/>
            <a:t>TECNOLOGIA DE LA INFORMACIÓN</a:t>
          </a:r>
        </a:p>
      </xdr:txBody>
    </xdr:sp>
    <xdr:clientData/>
  </xdr:twoCellAnchor>
  <xdr:twoCellAnchor>
    <xdr:from>
      <xdr:col>2</xdr:col>
      <xdr:colOff>2182813</xdr:colOff>
      <xdr:row>5</xdr:row>
      <xdr:rowOff>67469</xdr:rowOff>
    </xdr:from>
    <xdr:to>
      <xdr:col>2</xdr:col>
      <xdr:colOff>4429125</xdr:colOff>
      <xdr:row>6</xdr:row>
      <xdr:rowOff>178594</xdr:rowOff>
    </xdr:to>
    <xdr:sp macro="" textlink="">
      <xdr:nvSpPr>
        <xdr:cNvPr id="11" name="Rectángulo: esquinas redondeadas 10">
          <a:hlinkClick xmlns:r="http://schemas.openxmlformats.org/officeDocument/2006/relationships" r:id="rId8"/>
          <a:extLst>
            <a:ext uri="{FF2B5EF4-FFF2-40B4-BE49-F238E27FC236}">
              <a16:creationId xmlns:a16="http://schemas.microsoft.com/office/drawing/2014/main" id="{261C1360-9F6D-4116-BEA2-27AC31D17520}"/>
            </a:ext>
          </a:extLst>
        </xdr:cNvPr>
        <xdr:cNvSpPr/>
      </xdr:nvSpPr>
      <xdr:spPr>
        <a:xfrm>
          <a:off x="3786188" y="1408907"/>
          <a:ext cx="2246312" cy="3651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CO" sz="1100" b="1"/>
            <a:t>PLANEACIÓN ESTRATÉGICA</a:t>
          </a:r>
        </a:p>
      </xdr:txBody>
    </xdr:sp>
    <xdr:clientData/>
  </xdr:twoCellAnchor>
  <xdr:twoCellAnchor>
    <xdr:from>
      <xdr:col>2</xdr:col>
      <xdr:colOff>2182813</xdr:colOff>
      <xdr:row>7</xdr:row>
      <xdr:rowOff>71438</xdr:rowOff>
    </xdr:from>
    <xdr:to>
      <xdr:col>2</xdr:col>
      <xdr:colOff>4429125</xdr:colOff>
      <xdr:row>8</xdr:row>
      <xdr:rowOff>182563</xdr:rowOff>
    </xdr:to>
    <xdr:sp macro="" textlink="">
      <xdr:nvSpPr>
        <xdr:cNvPr id="12" name="Rectángulo: esquinas redondeadas 11">
          <a:hlinkClick xmlns:r="http://schemas.openxmlformats.org/officeDocument/2006/relationships" r:id="rId9"/>
          <a:extLst>
            <a:ext uri="{FF2B5EF4-FFF2-40B4-BE49-F238E27FC236}">
              <a16:creationId xmlns:a16="http://schemas.microsoft.com/office/drawing/2014/main" id="{EE1F37E4-6C0B-4F30-B7F6-02B6C56366A0}"/>
            </a:ext>
          </a:extLst>
        </xdr:cNvPr>
        <xdr:cNvSpPr/>
      </xdr:nvSpPr>
      <xdr:spPr>
        <a:xfrm>
          <a:off x="3786188" y="1920876"/>
          <a:ext cx="2246312" cy="3651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CO" sz="1100" b="1"/>
            <a:t>COMUNICACIONES</a:t>
          </a:r>
        </a:p>
      </xdr:txBody>
    </xdr:sp>
    <xdr:clientData/>
  </xdr:twoCellAnchor>
  <xdr:twoCellAnchor>
    <xdr:from>
      <xdr:col>6</xdr:col>
      <xdr:colOff>122241</xdr:colOff>
      <xdr:row>2</xdr:row>
      <xdr:rowOff>96839</xdr:rowOff>
    </xdr:from>
    <xdr:to>
      <xdr:col>8</xdr:col>
      <xdr:colOff>765178</xdr:colOff>
      <xdr:row>4</xdr:row>
      <xdr:rowOff>96839</xdr:rowOff>
    </xdr:to>
    <xdr:sp macro="" textlink="">
      <xdr:nvSpPr>
        <xdr:cNvPr id="13" name="Rectángulo: esquinas redondeadas 12">
          <a:hlinkClick xmlns:r="http://schemas.openxmlformats.org/officeDocument/2006/relationships" r:id="rId10"/>
          <a:extLst>
            <a:ext uri="{FF2B5EF4-FFF2-40B4-BE49-F238E27FC236}">
              <a16:creationId xmlns:a16="http://schemas.microsoft.com/office/drawing/2014/main" id="{6DBB55B8-00A5-47E2-A0D5-FE7E546876CA}"/>
            </a:ext>
          </a:extLst>
        </xdr:cNvPr>
        <xdr:cNvSpPr/>
      </xdr:nvSpPr>
      <xdr:spPr>
        <a:xfrm>
          <a:off x="8583616" y="819152"/>
          <a:ext cx="2246312" cy="365125"/>
        </a:xfrm>
        <a:prstGeom prst="roundRect">
          <a:avLst/>
        </a:prstGeom>
        <a:solidFill>
          <a:schemeClr val="accent6">
            <a:lumMod val="60000"/>
            <a:lumOff val="4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CO" sz="1100" b="1"/>
            <a:t>FINANCIERA</a:t>
          </a:r>
        </a:p>
      </xdr:txBody>
    </xdr:sp>
    <xdr:clientData/>
  </xdr:twoCellAnchor>
  <xdr:twoCellAnchor>
    <xdr:from>
      <xdr:col>6</xdr:col>
      <xdr:colOff>122241</xdr:colOff>
      <xdr:row>4</xdr:row>
      <xdr:rowOff>251223</xdr:rowOff>
    </xdr:from>
    <xdr:to>
      <xdr:col>8</xdr:col>
      <xdr:colOff>765178</xdr:colOff>
      <xdr:row>6</xdr:row>
      <xdr:rowOff>108348</xdr:rowOff>
    </xdr:to>
    <xdr:sp macro="" textlink="">
      <xdr:nvSpPr>
        <xdr:cNvPr id="14" name="Rectángulo: esquinas redondeadas 13">
          <a:hlinkClick xmlns:r="http://schemas.openxmlformats.org/officeDocument/2006/relationships" r:id="rId11"/>
          <a:extLst>
            <a:ext uri="{FF2B5EF4-FFF2-40B4-BE49-F238E27FC236}">
              <a16:creationId xmlns:a16="http://schemas.microsoft.com/office/drawing/2014/main" id="{7317C91E-266E-46D7-A841-866F2E2F3789}"/>
            </a:ext>
          </a:extLst>
        </xdr:cNvPr>
        <xdr:cNvSpPr/>
      </xdr:nvSpPr>
      <xdr:spPr>
        <a:xfrm>
          <a:off x="8583616" y="1338661"/>
          <a:ext cx="2246312" cy="365125"/>
        </a:xfrm>
        <a:prstGeom prst="roundRect">
          <a:avLst/>
        </a:prstGeom>
        <a:solidFill>
          <a:schemeClr val="accent6">
            <a:lumMod val="60000"/>
            <a:lumOff val="4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CO" sz="1100" b="1"/>
            <a:t>JURÍDICA</a:t>
          </a:r>
        </a:p>
      </xdr:txBody>
    </xdr:sp>
    <xdr:clientData/>
  </xdr:twoCellAnchor>
  <xdr:twoCellAnchor>
    <xdr:from>
      <xdr:col>6</xdr:col>
      <xdr:colOff>122241</xdr:colOff>
      <xdr:row>7</xdr:row>
      <xdr:rowOff>8732</xdr:rowOff>
    </xdr:from>
    <xdr:to>
      <xdr:col>8</xdr:col>
      <xdr:colOff>765178</xdr:colOff>
      <xdr:row>8</xdr:row>
      <xdr:rowOff>119857</xdr:rowOff>
    </xdr:to>
    <xdr:sp macro="" textlink="">
      <xdr:nvSpPr>
        <xdr:cNvPr id="15" name="Rectángulo: esquinas redondeadas 14">
          <a:hlinkClick xmlns:r="http://schemas.openxmlformats.org/officeDocument/2006/relationships" r:id="rId12"/>
          <a:extLst>
            <a:ext uri="{FF2B5EF4-FFF2-40B4-BE49-F238E27FC236}">
              <a16:creationId xmlns:a16="http://schemas.microsoft.com/office/drawing/2014/main" id="{2455C7A8-2E03-41CE-BFA3-4681827DD9F5}"/>
            </a:ext>
          </a:extLst>
        </xdr:cNvPr>
        <xdr:cNvSpPr/>
      </xdr:nvSpPr>
      <xdr:spPr>
        <a:xfrm>
          <a:off x="8583616" y="1858170"/>
          <a:ext cx="2246312" cy="365125"/>
        </a:xfrm>
        <a:prstGeom prst="roundRect">
          <a:avLst/>
        </a:prstGeom>
        <a:solidFill>
          <a:schemeClr val="accent6">
            <a:lumMod val="60000"/>
            <a:lumOff val="4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CO" sz="1100" b="1"/>
            <a:t>SERVICIO AL CIUDADANO</a:t>
          </a:r>
        </a:p>
      </xdr:txBody>
    </xdr:sp>
    <xdr:clientData/>
  </xdr:twoCellAnchor>
  <xdr:twoCellAnchor>
    <xdr:from>
      <xdr:col>6</xdr:col>
      <xdr:colOff>122241</xdr:colOff>
      <xdr:row>9</xdr:row>
      <xdr:rowOff>20241</xdr:rowOff>
    </xdr:from>
    <xdr:to>
      <xdr:col>8</xdr:col>
      <xdr:colOff>765178</xdr:colOff>
      <xdr:row>10</xdr:row>
      <xdr:rowOff>131366</xdr:rowOff>
    </xdr:to>
    <xdr:sp macro="" textlink="">
      <xdr:nvSpPr>
        <xdr:cNvPr id="17" name="Rectángulo: esquinas redondeadas 16">
          <a:hlinkClick xmlns:r="http://schemas.openxmlformats.org/officeDocument/2006/relationships" r:id="rId13"/>
          <a:extLst>
            <a:ext uri="{FF2B5EF4-FFF2-40B4-BE49-F238E27FC236}">
              <a16:creationId xmlns:a16="http://schemas.microsoft.com/office/drawing/2014/main" id="{831C2B1A-A690-4DB0-BB71-E334456CEE59}"/>
            </a:ext>
          </a:extLst>
        </xdr:cNvPr>
        <xdr:cNvSpPr/>
      </xdr:nvSpPr>
      <xdr:spPr>
        <a:xfrm>
          <a:off x="8583616" y="2377679"/>
          <a:ext cx="2246312" cy="365125"/>
        </a:xfrm>
        <a:prstGeom prst="roundRect">
          <a:avLst/>
        </a:prstGeom>
        <a:solidFill>
          <a:schemeClr val="accent6">
            <a:lumMod val="60000"/>
            <a:lumOff val="4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CO" sz="1100" b="1"/>
            <a:t>CONTRACTUAL</a:t>
          </a:r>
        </a:p>
      </xdr:txBody>
    </xdr:sp>
    <xdr:clientData/>
  </xdr:twoCellAnchor>
  <xdr:twoCellAnchor>
    <xdr:from>
      <xdr:col>6</xdr:col>
      <xdr:colOff>122241</xdr:colOff>
      <xdr:row>11</xdr:row>
      <xdr:rowOff>31750</xdr:rowOff>
    </xdr:from>
    <xdr:to>
      <xdr:col>8</xdr:col>
      <xdr:colOff>765178</xdr:colOff>
      <xdr:row>12</xdr:row>
      <xdr:rowOff>142875</xdr:rowOff>
    </xdr:to>
    <xdr:sp macro="" textlink="">
      <xdr:nvSpPr>
        <xdr:cNvPr id="18" name="Rectángulo: esquinas redondeadas 17">
          <a:hlinkClick xmlns:r="http://schemas.openxmlformats.org/officeDocument/2006/relationships" r:id="rId14"/>
          <a:extLst>
            <a:ext uri="{FF2B5EF4-FFF2-40B4-BE49-F238E27FC236}">
              <a16:creationId xmlns:a16="http://schemas.microsoft.com/office/drawing/2014/main" id="{4D900F6E-A3F1-4338-ABE6-A2DF61131133}"/>
            </a:ext>
          </a:extLst>
        </xdr:cNvPr>
        <xdr:cNvSpPr/>
      </xdr:nvSpPr>
      <xdr:spPr>
        <a:xfrm>
          <a:off x="8583616" y="2897188"/>
          <a:ext cx="2246312" cy="365125"/>
        </a:xfrm>
        <a:prstGeom prst="roundRect">
          <a:avLst/>
        </a:prstGeom>
        <a:solidFill>
          <a:schemeClr val="accent6">
            <a:lumMod val="60000"/>
            <a:lumOff val="4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CO" sz="1100" b="1"/>
            <a:t>ADMINISTRATIVA</a:t>
          </a:r>
        </a:p>
      </xdr:txBody>
    </xdr:sp>
    <xdr:clientData/>
  </xdr:twoCellAnchor>
  <xdr:twoCellAnchor>
    <xdr:from>
      <xdr:col>3</xdr:col>
      <xdr:colOff>126999</xdr:colOff>
      <xdr:row>5</xdr:row>
      <xdr:rowOff>39686</xdr:rowOff>
    </xdr:from>
    <xdr:to>
      <xdr:col>5</xdr:col>
      <xdr:colOff>769936</xdr:colOff>
      <xdr:row>6</xdr:row>
      <xdr:rowOff>150811</xdr:rowOff>
    </xdr:to>
    <xdr:sp macro="" textlink="">
      <xdr:nvSpPr>
        <xdr:cNvPr id="19" name="Rectángulo: esquinas redondeadas 18">
          <a:hlinkClick xmlns:r="http://schemas.openxmlformats.org/officeDocument/2006/relationships" r:id="rId10"/>
          <a:extLst>
            <a:ext uri="{FF2B5EF4-FFF2-40B4-BE49-F238E27FC236}">
              <a16:creationId xmlns:a16="http://schemas.microsoft.com/office/drawing/2014/main" id="{F7CBCD85-5113-4892-B828-C81ABC239E3B}"/>
            </a:ext>
          </a:extLst>
        </xdr:cNvPr>
        <xdr:cNvSpPr/>
      </xdr:nvSpPr>
      <xdr:spPr>
        <a:xfrm>
          <a:off x="6183312" y="1381124"/>
          <a:ext cx="2246312" cy="365125"/>
        </a:xfrm>
        <a:prstGeom prst="roundRect">
          <a:avLst/>
        </a:prstGeom>
        <a:solidFill>
          <a:schemeClr val="accent5"/>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CO" sz="1050" b="1"/>
            <a:t>ADMINISTRACIÓN</a:t>
          </a:r>
          <a:r>
            <a:rPr lang="es-CO" sz="1050" b="1" baseline="0"/>
            <a:t> </a:t>
          </a:r>
          <a:r>
            <a:rPr lang="es-CO" sz="1050" b="1"/>
            <a:t>CONTRIBUCIÓN</a:t>
          </a:r>
        </a:p>
      </xdr:txBody>
    </xdr:sp>
    <xdr:clientData/>
  </xdr:twoCellAnchor>
  <xdr:twoCellAnchor>
    <xdr:from>
      <xdr:col>6</xdr:col>
      <xdr:colOff>152399</xdr:colOff>
      <xdr:row>13</xdr:row>
      <xdr:rowOff>215899</xdr:rowOff>
    </xdr:from>
    <xdr:to>
      <xdr:col>8</xdr:col>
      <xdr:colOff>795336</xdr:colOff>
      <xdr:row>15</xdr:row>
      <xdr:rowOff>144462</xdr:rowOff>
    </xdr:to>
    <xdr:sp macro="" textlink="">
      <xdr:nvSpPr>
        <xdr:cNvPr id="20" name="Rectángulo: esquinas redondeadas 19">
          <a:hlinkClick xmlns:r="http://schemas.openxmlformats.org/officeDocument/2006/relationships" r:id="rId15"/>
          <a:extLst>
            <a:ext uri="{FF2B5EF4-FFF2-40B4-BE49-F238E27FC236}">
              <a16:creationId xmlns:a16="http://schemas.microsoft.com/office/drawing/2014/main" id="{2B38C3FE-AE95-494F-B70F-89D54462EDFC}"/>
            </a:ext>
          </a:extLst>
        </xdr:cNvPr>
        <xdr:cNvSpPr/>
      </xdr:nvSpPr>
      <xdr:spPr>
        <a:xfrm>
          <a:off x="8613774" y="3589337"/>
          <a:ext cx="2246312" cy="365125"/>
        </a:xfrm>
        <a:prstGeom prst="roundRect">
          <a:avLst/>
        </a:prstGeom>
        <a:solidFill>
          <a:schemeClr val="accent3">
            <a:lumMod val="60000"/>
            <a:lumOff val="4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CO" sz="1100" b="1"/>
            <a:t>CONTROL INTERNO</a:t>
          </a:r>
        </a:p>
      </xdr:txBody>
    </xdr:sp>
    <xdr:clientData/>
  </xdr:twoCellAnchor>
  <xdr:twoCellAnchor>
    <xdr:from>
      <xdr:col>3</xdr:col>
      <xdr:colOff>127000</xdr:colOff>
      <xdr:row>3</xdr:row>
      <xdr:rowOff>23813</xdr:rowOff>
    </xdr:from>
    <xdr:to>
      <xdr:col>5</xdr:col>
      <xdr:colOff>769937</xdr:colOff>
      <xdr:row>4</xdr:row>
      <xdr:rowOff>134938</xdr:rowOff>
    </xdr:to>
    <xdr:sp macro="" textlink="">
      <xdr:nvSpPr>
        <xdr:cNvPr id="21" name="Rectángulo: esquinas redondeadas 20">
          <a:hlinkClick xmlns:r="http://schemas.openxmlformats.org/officeDocument/2006/relationships" r:id="rId16"/>
          <a:extLst>
            <a:ext uri="{FF2B5EF4-FFF2-40B4-BE49-F238E27FC236}">
              <a16:creationId xmlns:a16="http://schemas.microsoft.com/office/drawing/2014/main" id="{B7C46CA0-AB21-40C6-A8C8-46B6993A0962}"/>
            </a:ext>
          </a:extLst>
        </xdr:cNvPr>
        <xdr:cNvSpPr/>
      </xdr:nvSpPr>
      <xdr:spPr>
        <a:xfrm>
          <a:off x="6183313" y="857251"/>
          <a:ext cx="2246312" cy="365125"/>
        </a:xfrm>
        <a:prstGeom prst="roundRect">
          <a:avLst/>
        </a:prstGeom>
        <a:solidFill>
          <a:schemeClr val="accent5"/>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CO" sz="1100" b="1"/>
            <a:t>CONCEPTUALIZACIÓN</a:t>
          </a:r>
        </a:p>
      </xdr:txBody>
    </xdr:sp>
    <xdr:clientData/>
  </xdr:twoCellAnchor>
  <xdr:twoCellAnchor>
    <xdr:from>
      <xdr:col>3</xdr:col>
      <xdr:colOff>104775</xdr:colOff>
      <xdr:row>7</xdr:row>
      <xdr:rowOff>41276</xdr:rowOff>
    </xdr:from>
    <xdr:to>
      <xdr:col>5</xdr:col>
      <xdr:colOff>747712</xdr:colOff>
      <xdr:row>8</xdr:row>
      <xdr:rowOff>152401</xdr:rowOff>
    </xdr:to>
    <xdr:sp macro="" textlink="">
      <xdr:nvSpPr>
        <xdr:cNvPr id="22" name="Rectángulo: esquinas redondeadas 21">
          <a:hlinkClick xmlns:r="http://schemas.openxmlformats.org/officeDocument/2006/relationships" r:id="rId17"/>
          <a:extLst>
            <a:ext uri="{FF2B5EF4-FFF2-40B4-BE49-F238E27FC236}">
              <a16:creationId xmlns:a16="http://schemas.microsoft.com/office/drawing/2014/main" id="{B2A0265B-D817-4D83-8CE9-0FD41009D3DB}"/>
            </a:ext>
          </a:extLst>
        </xdr:cNvPr>
        <xdr:cNvSpPr/>
      </xdr:nvSpPr>
      <xdr:spPr>
        <a:xfrm>
          <a:off x="6161088" y="1890714"/>
          <a:ext cx="2246312" cy="365125"/>
        </a:xfrm>
        <a:prstGeom prst="roundRect">
          <a:avLst/>
        </a:prstGeom>
        <a:solidFill>
          <a:schemeClr val="accent5"/>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s-CO" sz="1100" b="1"/>
            <a:t>ADMINISTRACIÓN OBRAS</a:t>
          </a:r>
        </a:p>
      </xdr:txBody>
    </xdr:sp>
    <xdr:clientData/>
  </xdr:twoCellAnchor>
  <xdr:twoCellAnchor>
    <xdr:from>
      <xdr:col>2</xdr:col>
      <xdr:colOff>2674937</xdr:colOff>
      <xdr:row>12</xdr:row>
      <xdr:rowOff>47624</xdr:rowOff>
    </xdr:from>
    <xdr:to>
      <xdr:col>5</xdr:col>
      <xdr:colOff>412750</xdr:colOff>
      <xdr:row>15</xdr:row>
      <xdr:rowOff>134937</xdr:rowOff>
    </xdr:to>
    <xdr:sp macro="" textlink="">
      <xdr:nvSpPr>
        <xdr:cNvPr id="3" name="CuadroTexto 2">
          <a:extLst>
            <a:ext uri="{FF2B5EF4-FFF2-40B4-BE49-F238E27FC236}">
              <a16:creationId xmlns:a16="http://schemas.microsoft.com/office/drawing/2014/main" id="{C03EB4B6-4E7F-650A-3DD5-48736FB46F72}"/>
            </a:ext>
          </a:extLst>
        </xdr:cNvPr>
        <xdr:cNvSpPr txBox="1"/>
      </xdr:nvSpPr>
      <xdr:spPr>
        <a:xfrm>
          <a:off x="4278312" y="3167062"/>
          <a:ext cx="3794126" cy="77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100"/>
            <a:t>El PA</a:t>
          </a:r>
          <a:r>
            <a:rPr lang="es-CO" sz="1100" baseline="0"/>
            <a:t> Plan de Acción corresponde a la planeación y seguimiento de las actividades de cada proceso para cumplir con el PEI y demás planes institucionales.  </a:t>
          </a:r>
          <a:endParaRPr lang="es-CO"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171451</xdr:colOff>
      <xdr:row>1</xdr:row>
      <xdr:rowOff>107234</xdr:rowOff>
    </xdr:from>
    <xdr:to>
      <xdr:col>1</xdr:col>
      <xdr:colOff>676275</xdr:colOff>
      <xdr:row>3</xdr:row>
      <xdr:rowOff>194484</xdr:rowOff>
    </xdr:to>
    <xdr:pic>
      <xdr:nvPicPr>
        <xdr:cNvPr id="2" name="Imagen 6">
          <a:extLst>
            <a:ext uri="{FF2B5EF4-FFF2-40B4-BE49-F238E27FC236}">
              <a16:creationId xmlns:a16="http://schemas.microsoft.com/office/drawing/2014/main" id="{8A78528E-5E57-4AC8-B0FD-CB07958B7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1" y="612059"/>
          <a:ext cx="1266824" cy="56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1508126</xdr:colOff>
      <xdr:row>0</xdr:row>
      <xdr:rowOff>63500</xdr:rowOff>
    </xdr:from>
    <xdr:to>
      <xdr:col>4</xdr:col>
      <xdr:colOff>2992968</xdr:colOff>
      <xdr:row>0</xdr:row>
      <xdr:rowOff>559858</xdr:rowOff>
    </xdr:to>
    <xdr:sp macro="" textlink="">
      <xdr:nvSpPr>
        <xdr:cNvPr id="3" name="Trapecio 2">
          <a:hlinkClick xmlns:r="http://schemas.openxmlformats.org/officeDocument/2006/relationships" r:id="rId2"/>
          <a:extLst>
            <a:ext uri="{FF2B5EF4-FFF2-40B4-BE49-F238E27FC236}">
              <a16:creationId xmlns:a16="http://schemas.microsoft.com/office/drawing/2014/main" id="{F32D0FD1-7A3F-4BF7-8F93-4914B1AD245E}"/>
            </a:ext>
          </a:extLst>
        </xdr:cNvPr>
        <xdr:cNvSpPr/>
      </xdr:nvSpPr>
      <xdr:spPr>
        <a:xfrm>
          <a:off x="5738814" y="63500"/>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INFORME</a:t>
          </a:r>
        </a:p>
      </xdr:txBody>
    </xdr:sp>
    <xdr:clientData/>
  </xdr:twoCellAnchor>
  <xdr:twoCellAnchor>
    <xdr:from>
      <xdr:col>3</xdr:col>
      <xdr:colOff>479427</xdr:colOff>
      <xdr:row>0</xdr:row>
      <xdr:rowOff>63500</xdr:rowOff>
    </xdr:from>
    <xdr:to>
      <xdr:col>4</xdr:col>
      <xdr:colOff>345019</xdr:colOff>
      <xdr:row>0</xdr:row>
      <xdr:rowOff>559858</xdr:rowOff>
    </xdr:to>
    <xdr:sp macro="" textlink="">
      <xdr:nvSpPr>
        <xdr:cNvPr id="4" name="Trapecio 3">
          <a:hlinkClick xmlns:r="http://schemas.openxmlformats.org/officeDocument/2006/relationships" r:id="rId3"/>
          <a:extLst>
            <a:ext uri="{FF2B5EF4-FFF2-40B4-BE49-F238E27FC236}">
              <a16:creationId xmlns:a16="http://schemas.microsoft.com/office/drawing/2014/main" id="{5673968E-C213-41E5-BF83-65AC5F18DCC3}"/>
            </a:ext>
          </a:extLst>
        </xdr:cNvPr>
        <xdr:cNvSpPr/>
      </xdr:nvSpPr>
      <xdr:spPr>
        <a:xfrm>
          <a:off x="3090865" y="63500"/>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ESTRATÉGICO</a:t>
          </a:r>
        </a:p>
      </xdr:txBody>
    </xdr:sp>
    <xdr:clientData/>
  </xdr:twoCellAnchor>
  <xdr:twoCellAnchor>
    <xdr:from>
      <xdr:col>2</xdr:col>
      <xdr:colOff>126999</xdr:colOff>
      <xdr:row>0</xdr:row>
      <xdr:rowOff>63500</xdr:rowOff>
    </xdr:from>
    <xdr:to>
      <xdr:col>3</xdr:col>
      <xdr:colOff>603779</xdr:colOff>
      <xdr:row>0</xdr:row>
      <xdr:rowOff>559858</xdr:rowOff>
    </xdr:to>
    <xdr:sp macro="" textlink="">
      <xdr:nvSpPr>
        <xdr:cNvPr id="5" name="Trapecio 4">
          <a:hlinkClick xmlns:r="http://schemas.openxmlformats.org/officeDocument/2006/relationships" r:id="rId4"/>
          <a:extLst>
            <a:ext uri="{FF2B5EF4-FFF2-40B4-BE49-F238E27FC236}">
              <a16:creationId xmlns:a16="http://schemas.microsoft.com/office/drawing/2014/main" id="{8DE8FD9A-FF08-4E1F-98CC-1634D3AFB34B}"/>
            </a:ext>
          </a:extLst>
        </xdr:cNvPr>
        <xdr:cNvSpPr/>
      </xdr:nvSpPr>
      <xdr:spPr>
        <a:xfrm>
          <a:off x="1730374" y="63500"/>
          <a:ext cx="1484843"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DESARROLLO</a:t>
          </a:r>
        </a:p>
      </xdr:txBody>
    </xdr:sp>
    <xdr:clientData/>
  </xdr:twoCellAnchor>
  <xdr:twoCellAnchor>
    <xdr:from>
      <xdr:col>1</xdr:col>
      <xdr:colOff>0</xdr:colOff>
      <xdr:row>0</xdr:row>
      <xdr:rowOff>76199</xdr:rowOff>
    </xdr:from>
    <xdr:to>
      <xdr:col>2</xdr:col>
      <xdr:colOff>279399</xdr:colOff>
      <xdr:row>0</xdr:row>
      <xdr:rowOff>559858</xdr:rowOff>
    </xdr:to>
    <xdr:sp macro="" textlink="">
      <xdr:nvSpPr>
        <xdr:cNvPr id="6" name="Trapecio 5">
          <a:hlinkClick xmlns:r="http://schemas.openxmlformats.org/officeDocument/2006/relationships" r:id="rId5"/>
          <a:extLst>
            <a:ext uri="{FF2B5EF4-FFF2-40B4-BE49-F238E27FC236}">
              <a16:creationId xmlns:a16="http://schemas.microsoft.com/office/drawing/2014/main" id="{26BFFA11-C69E-472E-BB56-3211B9ADF30F}"/>
            </a:ext>
          </a:extLst>
        </xdr:cNvPr>
        <xdr:cNvSpPr/>
      </xdr:nvSpPr>
      <xdr:spPr>
        <a:xfrm>
          <a:off x="801688" y="76199"/>
          <a:ext cx="1081086" cy="483659"/>
        </a:xfrm>
        <a:prstGeom prst="trapezoid">
          <a:avLst/>
        </a:prstGeom>
        <a:solidFill>
          <a:schemeClr val="accent1">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MENÚ</a:t>
          </a:r>
        </a:p>
      </xdr:txBody>
    </xdr:sp>
    <xdr:clientData/>
  </xdr:twoCellAnchor>
  <xdr:twoCellAnchor>
    <xdr:from>
      <xdr:col>4</xdr:col>
      <xdr:colOff>167217</xdr:colOff>
      <xdr:row>0</xdr:row>
      <xdr:rowOff>63500</xdr:rowOff>
    </xdr:from>
    <xdr:to>
      <xdr:col>4</xdr:col>
      <xdr:colOff>1652060</xdr:colOff>
      <xdr:row>0</xdr:row>
      <xdr:rowOff>559858</xdr:rowOff>
    </xdr:to>
    <xdr:sp macro="" textlink="">
      <xdr:nvSpPr>
        <xdr:cNvPr id="7" name="Trapecio 6">
          <a:hlinkClick xmlns:r="http://schemas.openxmlformats.org/officeDocument/2006/relationships" r:id="rId6"/>
          <a:extLst>
            <a:ext uri="{FF2B5EF4-FFF2-40B4-BE49-F238E27FC236}">
              <a16:creationId xmlns:a16="http://schemas.microsoft.com/office/drawing/2014/main" id="{9735CBAE-39BD-4F83-AA87-FE0950E177D7}"/>
            </a:ext>
          </a:extLst>
        </xdr:cNvPr>
        <xdr:cNvSpPr/>
      </xdr:nvSpPr>
      <xdr:spPr>
        <a:xfrm>
          <a:off x="4397905" y="63500"/>
          <a:ext cx="1484843" cy="496358"/>
        </a:xfrm>
        <a:prstGeom prst="trapezoid">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ACCIÓN</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1</xdr:row>
      <xdr:rowOff>40560</xdr:rowOff>
    </xdr:from>
    <xdr:to>
      <xdr:col>2</xdr:col>
      <xdr:colOff>444500</xdr:colOff>
      <xdr:row>3</xdr:row>
      <xdr:rowOff>180976</xdr:rowOff>
    </xdr:to>
    <xdr:pic>
      <xdr:nvPicPr>
        <xdr:cNvPr id="2" name="Imagen 6">
          <a:extLst>
            <a:ext uri="{FF2B5EF4-FFF2-40B4-BE49-F238E27FC236}">
              <a16:creationId xmlns:a16="http://schemas.microsoft.com/office/drawing/2014/main" id="{B9EBD054-38EA-4456-9DCA-180A44DD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0560"/>
          <a:ext cx="1943100" cy="6357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1524002</xdr:colOff>
      <xdr:row>0</xdr:row>
      <xdr:rowOff>79375</xdr:rowOff>
    </xdr:from>
    <xdr:to>
      <xdr:col>6</xdr:col>
      <xdr:colOff>238656</xdr:colOff>
      <xdr:row>0</xdr:row>
      <xdr:rowOff>575733</xdr:rowOff>
    </xdr:to>
    <xdr:sp macro="" textlink="">
      <xdr:nvSpPr>
        <xdr:cNvPr id="3" name="Trapecio 2">
          <a:hlinkClick xmlns:r="http://schemas.openxmlformats.org/officeDocument/2006/relationships" r:id="rId2"/>
          <a:extLst>
            <a:ext uri="{FF2B5EF4-FFF2-40B4-BE49-F238E27FC236}">
              <a16:creationId xmlns:a16="http://schemas.microsoft.com/office/drawing/2014/main" id="{17704A08-7CD9-417E-BFB0-F616E8739724}"/>
            </a:ext>
          </a:extLst>
        </xdr:cNvPr>
        <xdr:cNvSpPr/>
      </xdr:nvSpPr>
      <xdr:spPr>
        <a:xfrm>
          <a:off x="5873752" y="79375"/>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INFORME</a:t>
          </a:r>
        </a:p>
      </xdr:txBody>
    </xdr:sp>
    <xdr:clientData/>
  </xdr:twoCellAnchor>
  <xdr:twoCellAnchor>
    <xdr:from>
      <xdr:col>3</xdr:col>
      <xdr:colOff>590553</xdr:colOff>
      <xdr:row>0</xdr:row>
      <xdr:rowOff>79375</xdr:rowOff>
    </xdr:from>
    <xdr:to>
      <xdr:col>4</xdr:col>
      <xdr:colOff>360895</xdr:colOff>
      <xdr:row>0</xdr:row>
      <xdr:rowOff>575733</xdr:rowOff>
    </xdr:to>
    <xdr:sp macro="" textlink="">
      <xdr:nvSpPr>
        <xdr:cNvPr id="4" name="Trapecio 3">
          <a:hlinkClick xmlns:r="http://schemas.openxmlformats.org/officeDocument/2006/relationships" r:id="rId3"/>
          <a:extLst>
            <a:ext uri="{FF2B5EF4-FFF2-40B4-BE49-F238E27FC236}">
              <a16:creationId xmlns:a16="http://schemas.microsoft.com/office/drawing/2014/main" id="{6610F728-76FD-43A8-AC6E-B8091BB6D378}"/>
            </a:ext>
          </a:extLst>
        </xdr:cNvPr>
        <xdr:cNvSpPr/>
      </xdr:nvSpPr>
      <xdr:spPr>
        <a:xfrm>
          <a:off x="3225803" y="79375"/>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ESTRATÉGICO</a:t>
          </a:r>
        </a:p>
      </xdr:txBody>
    </xdr:sp>
    <xdr:clientData/>
  </xdr:twoCellAnchor>
  <xdr:twoCellAnchor>
    <xdr:from>
      <xdr:col>2</xdr:col>
      <xdr:colOff>277812</xdr:colOff>
      <xdr:row>0</xdr:row>
      <xdr:rowOff>79375</xdr:rowOff>
    </xdr:from>
    <xdr:to>
      <xdr:col>3</xdr:col>
      <xdr:colOff>714905</xdr:colOff>
      <xdr:row>0</xdr:row>
      <xdr:rowOff>575733</xdr:rowOff>
    </xdr:to>
    <xdr:sp macro="" textlink="">
      <xdr:nvSpPr>
        <xdr:cNvPr id="5" name="Trapecio 4">
          <a:hlinkClick xmlns:r="http://schemas.openxmlformats.org/officeDocument/2006/relationships" r:id="rId4"/>
          <a:extLst>
            <a:ext uri="{FF2B5EF4-FFF2-40B4-BE49-F238E27FC236}">
              <a16:creationId xmlns:a16="http://schemas.microsoft.com/office/drawing/2014/main" id="{877FD33A-526C-41ED-AA8F-F7638896BA7B}"/>
            </a:ext>
          </a:extLst>
        </xdr:cNvPr>
        <xdr:cNvSpPr/>
      </xdr:nvSpPr>
      <xdr:spPr>
        <a:xfrm>
          <a:off x="1865312" y="79375"/>
          <a:ext cx="1484843"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DESARROLLO</a:t>
          </a:r>
        </a:p>
      </xdr:txBody>
    </xdr:sp>
    <xdr:clientData/>
  </xdr:twoCellAnchor>
  <xdr:twoCellAnchor>
    <xdr:from>
      <xdr:col>0</xdr:col>
      <xdr:colOff>936626</xdr:colOff>
      <xdr:row>0</xdr:row>
      <xdr:rowOff>92074</xdr:rowOff>
    </xdr:from>
    <xdr:to>
      <xdr:col>2</xdr:col>
      <xdr:colOff>430212</xdr:colOff>
      <xdr:row>0</xdr:row>
      <xdr:rowOff>575733</xdr:rowOff>
    </xdr:to>
    <xdr:sp macro="" textlink="">
      <xdr:nvSpPr>
        <xdr:cNvPr id="6" name="Trapecio 5">
          <a:hlinkClick xmlns:r="http://schemas.openxmlformats.org/officeDocument/2006/relationships" r:id="rId5"/>
          <a:extLst>
            <a:ext uri="{FF2B5EF4-FFF2-40B4-BE49-F238E27FC236}">
              <a16:creationId xmlns:a16="http://schemas.microsoft.com/office/drawing/2014/main" id="{6898EFEC-4222-4CCB-9EEA-0F4425E454E5}"/>
            </a:ext>
          </a:extLst>
        </xdr:cNvPr>
        <xdr:cNvSpPr/>
      </xdr:nvSpPr>
      <xdr:spPr>
        <a:xfrm>
          <a:off x="936626" y="92074"/>
          <a:ext cx="1081086" cy="483659"/>
        </a:xfrm>
        <a:prstGeom prst="trapezoid">
          <a:avLst/>
        </a:prstGeom>
        <a:solidFill>
          <a:schemeClr val="accent1">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MENÚ</a:t>
          </a:r>
        </a:p>
      </xdr:txBody>
    </xdr:sp>
    <xdr:clientData/>
  </xdr:twoCellAnchor>
  <xdr:twoCellAnchor>
    <xdr:from>
      <xdr:col>4</xdr:col>
      <xdr:colOff>183093</xdr:colOff>
      <xdr:row>0</xdr:row>
      <xdr:rowOff>79375</xdr:rowOff>
    </xdr:from>
    <xdr:to>
      <xdr:col>4</xdr:col>
      <xdr:colOff>1667936</xdr:colOff>
      <xdr:row>0</xdr:row>
      <xdr:rowOff>575733</xdr:rowOff>
    </xdr:to>
    <xdr:sp macro="" textlink="">
      <xdr:nvSpPr>
        <xdr:cNvPr id="7" name="Trapecio 6">
          <a:hlinkClick xmlns:r="http://schemas.openxmlformats.org/officeDocument/2006/relationships" r:id="rId6"/>
          <a:extLst>
            <a:ext uri="{FF2B5EF4-FFF2-40B4-BE49-F238E27FC236}">
              <a16:creationId xmlns:a16="http://schemas.microsoft.com/office/drawing/2014/main" id="{EDA2082A-2B51-449A-8143-26AE84BD1EFC}"/>
            </a:ext>
          </a:extLst>
        </xdr:cNvPr>
        <xdr:cNvSpPr/>
      </xdr:nvSpPr>
      <xdr:spPr>
        <a:xfrm>
          <a:off x="4532843" y="79375"/>
          <a:ext cx="1484843" cy="496358"/>
        </a:xfrm>
        <a:prstGeom prst="trapezoid">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ACCIÓN</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333376</xdr:colOff>
      <xdr:row>1</xdr:row>
      <xdr:rowOff>31035</xdr:rowOff>
    </xdr:from>
    <xdr:to>
      <xdr:col>1</xdr:col>
      <xdr:colOff>390525</xdr:colOff>
      <xdr:row>3</xdr:row>
      <xdr:rowOff>127923</xdr:rowOff>
    </xdr:to>
    <xdr:pic>
      <xdr:nvPicPr>
        <xdr:cNvPr id="2" name="Imagen 6">
          <a:extLst>
            <a:ext uri="{FF2B5EF4-FFF2-40B4-BE49-F238E27FC236}">
              <a16:creationId xmlns:a16="http://schemas.microsoft.com/office/drawing/2014/main" id="{EEB62D45-FB8D-4608-BE14-0E61571753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6" y="459660"/>
          <a:ext cx="1066799" cy="4588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793751</xdr:colOff>
      <xdr:row>0</xdr:row>
      <xdr:rowOff>79375</xdr:rowOff>
    </xdr:from>
    <xdr:to>
      <xdr:col>5</xdr:col>
      <xdr:colOff>968905</xdr:colOff>
      <xdr:row>0</xdr:row>
      <xdr:rowOff>575733</xdr:rowOff>
    </xdr:to>
    <xdr:sp macro="" textlink="">
      <xdr:nvSpPr>
        <xdr:cNvPr id="3" name="Trapecio 2">
          <a:hlinkClick xmlns:r="http://schemas.openxmlformats.org/officeDocument/2006/relationships" r:id="rId2"/>
          <a:extLst>
            <a:ext uri="{FF2B5EF4-FFF2-40B4-BE49-F238E27FC236}">
              <a16:creationId xmlns:a16="http://schemas.microsoft.com/office/drawing/2014/main" id="{519323DD-F27C-42CC-A14D-6F2D99ACD417}"/>
            </a:ext>
          </a:extLst>
        </xdr:cNvPr>
        <xdr:cNvSpPr/>
      </xdr:nvSpPr>
      <xdr:spPr>
        <a:xfrm>
          <a:off x="6000751" y="79375"/>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INFORME</a:t>
          </a:r>
        </a:p>
      </xdr:txBody>
    </xdr:sp>
    <xdr:clientData/>
  </xdr:twoCellAnchor>
  <xdr:twoCellAnchor>
    <xdr:from>
      <xdr:col>3</xdr:col>
      <xdr:colOff>360364</xdr:colOff>
      <xdr:row>0</xdr:row>
      <xdr:rowOff>79375</xdr:rowOff>
    </xdr:from>
    <xdr:to>
      <xdr:col>3</xdr:col>
      <xdr:colOff>1845206</xdr:colOff>
      <xdr:row>0</xdr:row>
      <xdr:rowOff>575733</xdr:rowOff>
    </xdr:to>
    <xdr:sp macro="" textlink="">
      <xdr:nvSpPr>
        <xdr:cNvPr id="4" name="Trapecio 3">
          <a:hlinkClick xmlns:r="http://schemas.openxmlformats.org/officeDocument/2006/relationships" r:id="rId3"/>
          <a:extLst>
            <a:ext uri="{FF2B5EF4-FFF2-40B4-BE49-F238E27FC236}">
              <a16:creationId xmlns:a16="http://schemas.microsoft.com/office/drawing/2014/main" id="{3C0F3217-469B-416B-84FA-4629449F9811}"/>
            </a:ext>
          </a:extLst>
        </xdr:cNvPr>
        <xdr:cNvSpPr/>
      </xdr:nvSpPr>
      <xdr:spPr>
        <a:xfrm>
          <a:off x="3352802" y="79375"/>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ESTRATÉGICO</a:t>
          </a:r>
        </a:p>
      </xdr:txBody>
    </xdr:sp>
    <xdr:clientData/>
  </xdr:twoCellAnchor>
  <xdr:twoCellAnchor>
    <xdr:from>
      <xdr:col>2</xdr:col>
      <xdr:colOff>126998</xdr:colOff>
      <xdr:row>0</xdr:row>
      <xdr:rowOff>79375</xdr:rowOff>
    </xdr:from>
    <xdr:to>
      <xdr:col>3</xdr:col>
      <xdr:colOff>484716</xdr:colOff>
      <xdr:row>0</xdr:row>
      <xdr:rowOff>575733</xdr:rowOff>
    </xdr:to>
    <xdr:sp macro="" textlink="">
      <xdr:nvSpPr>
        <xdr:cNvPr id="5" name="Trapecio 4">
          <a:hlinkClick xmlns:r="http://schemas.openxmlformats.org/officeDocument/2006/relationships" r:id="rId4"/>
          <a:extLst>
            <a:ext uri="{FF2B5EF4-FFF2-40B4-BE49-F238E27FC236}">
              <a16:creationId xmlns:a16="http://schemas.microsoft.com/office/drawing/2014/main" id="{3E66399B-D0C2-4477-A702-9A1988EB1AD1}"/>
            </a:ext>
          </a:extLst>
        </xdr:cNvPr>
        <xdr:cNvSpPr/>
      </xdr:nvSpPr>
      <xdr:spPr>
        <a:xfrm>
          <a:off x="1992311" y="79375"/>
          <a:ext cx="1484843"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DESARROLLO</a:t>
          </a:r>
        </a:p>
      </xdr:txBody>
    </xdr:sp>
    <xdr:clientData/>
  </xdr:twoCellAnchor>
  <xdr:twoCellAnchor>
    <xdr:from>
      <xdr:col>1</xdr:col>
      <xdr:colOff>0</xdr:colOff>
      <xdr:row>0</xdr:row>
      <xdr:rowOff>92074</xdr:rowOff>
    </xdr:from>
    <xdr:to>
      <xdr:col>2</xdr:col>
      <xdr:colOff>279398</xdr:colOff>
      <xdr:row>0</xdr:row>
      <xdr:rowOff>575733</xdr:rowOff>
    </xdr:to>
    <xdr:sp macro="" textlink="">
      <xdr:nvSpPr>
        <xdr:cNvPr id="6" name="Trapecio 5">
          <a:hlinkClick xmlns:r="http://schemas.openxmlformats.org/officeDocument/2006/relationships" r:id="rId5"/>
          <a:extLst>
            <a:ext uri="{FF2B5EF4-FFF2-40B4-BE49-F238E27FC236}">
              <a16:creationId xmlns:a16="http://schemas.microsoft.com/office/drawing/2014/main" id="{6E4C46A1-A1C1-4E2D-8CFC-25360A62DF36}"/>
            </a:ext>
          </a:extLst>
        </xdr:cNvPr>
        <xdr:cNvSpPr/>
      </xdr:nvSpPr>
      <xdr:spPr>
        <a:xfrm>
          <a:off x="1063625" y="92074"/>
          <a:ext cx="1081086" cy="483659"/>
        </a:xfrm>
        <a:prstGeom prst="trapezoid">
          <a:avLst/>
        </a:prstGeom>
        <a:solidFill>
          <a:schemeClr val="accent1">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MENÚ</a:t>
          </a:r>
        </a:p>
      </xdr:txBody>
    </xdr:sp>
    <xdr:clientData/>
  </xdr:twoCellAnchor>
  <xdr:twoCellAnchor>
    <xdr:from>
      <xdr:col>3</xdr:col>
      <xdr:colOff>1667404</xdr:colOff>
      <xdr:row>0</xdr:row>
      <xdr:rowOff>79375</xdr:rowOff>
    </xdr:from>
    <xdr:to>
      <xdr:col>4</xdr:col>
      <xdr:colOff>937685</xdr:colOff>
      <xdr:row>0</xdr:row>
      <xdr:rowOff>575733</xdr:rowOff>
    </xdr:to>
    <xdr:sp macro="" textlink="">
      <xdr:nvSpPr>
        <xdr:cNvPr id="7" name="Trapecio 6">
          <a:hlinkClick xmlns:r="http://schemas.openxmlformats.org/officeDocument/2006/relationships" r:id="rId6"/>
          <a:extLst>
            <a:ext uri="{FF2B5EF4-FFF2-40B4-BE49-F238E27FC236}">
              <a16:creationId xmlns:a16="http://schemas.microsoft.com/office/drawing/2014/main" id="{34E817FA-3B27-42CF-ADAD-DDB0A51A59F0}"/>
            </a:ext>
          </a:extLst>
        </xdr:cNvPr>
        <xdr:cNvSpPr/>
      </xdr:nvSpPr>
      <xdr:spPr>
        <a:xfrm>
          <a:off x="4659842" y="79375"/>
          <a:ext cx="1484843" cy="496358"/>
        </a:xfrm>
        <a:prstGeom prst="trapezoid">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ACCIÓN</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1</xdr:row>
      <xdr:rowOff>52192</xdr:rowOff>
    </xdr:from>
    <xdr:to>
      <xdr:col>1</xdr:col>
      <xdr:colOff>396875</xdr:colOff>
      <xdr:row>3</xdr:row>
      <xdr:rowOff>161926</xdr:rowOff>
    </xdr:to>
    <xdr:pic>
      <xdr:nvPicPr>
        <xdr:cNvPr id="2" name="Imagen 6">
          <a:extLst>
            <a:ext uri="{FF2B5EF4-FFF2-40B4-BE49-F238E27FC236}">
              <a16:creationId xmlns:a16="http://schemas.microsoft.com/office/drawing/2014/main" id="{C4EDEC88-677F-49CA-9E2B-0CF673D168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480817"/>
          <a:ext cx="1533524" cy="528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xdr:colOff>
      <xdr:row>0</xdr:row>
      <xdr:rowOff>79375</xdr:rowOff>
    </xdr:from>
    <xdr:to>
      <xdr:col>6</xdr:col>
      <xdr:colOff>683156</xdr:colOff>
      <xdr:row>0</xdr:row>
      <xdr:rowOff>575733</xdr:rowOff>
    </xdr:to>
    <xdr:sp macro="" textlink="">
      <xdr:nvSpPr>
        <xdr:cNvPr id="3" name="Trapecio 2">
          <a:hlinkClick xmlns:r="http://schemas.openxmlformats.org/officeDocument/2006/relationships" r:id="rId2"/>
          <a:extLst>
            <a:ext uri="{FF2B5EF4-FFF2-40B4-BE49-F238E27FC236}">
              <a16:creationId xmlns:a16="http://schemas.microsoft.com/office/drawing/2014/main" id="{049E4982-2E89-471E-84EA-7FB87DE37176}"/>
            </a:ext>
          </a:extLst>
        </xdr:cNvPr>
        <xdr:cNvSpPr/>
      </xdr:nvSpPr>
      <xdr:spPr>
        <a:xfrm>
          <a:off x="6167439" y="79375"/>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INFORME</a:t>
          </a:r>
        </a:p>
      </xdr:txBody>
    </xdr:sp>
    <xdr:clientData/>
  </xdr:twoCellAnchor>
  <xdr:twoCellAnchor>
    <xdr:from>
      <xdr:col>3</xdr:col>
      <xdr:colOff>519115</xdr:colOff>
      <xdr:row>0</xdr:row>
      <xdr:rowOff>79375</xdr:rowOff>
    </xdr:from>
    <xdr:to>
      <xdr:col>4</xdr:col>
      <xdr:colOff>408519</xdr:colOff>
      <xdr:row>0</xdr:row>
      <xdr:rowOff>575733</xdr:rowOff>
    </xdr:to>
    <xdr:sp macro="" textlink="">
      <xdr:nvSpPr>
        <xdr:cNvPr id="4" name="Trapecio 3">
          <a:hlinkClick xmlns:r="http://schemas.openxmlformats.org/officeDocument/2006/relationships" r:id="rId3"/>
          <a:extLst>
            <a:ext uri="{FF2B5EF4-FFF2-40B4-BE49-F238E27FC236}">
              <a16:creationId xmlns:a16="http://schemas.microsoft.com/office/drawing/2014/main" id="{717318C1-5D40-4ADA-851E-B6CA47795E2F}"/>
            </a:ext>
          </a:extLst>
        </xdr:cNvPr>
        <xdr:cNvSpPr/>
      </xdr:nvSpPr>
      <xdr:spPr>
        <a:xfrm>
          <a:off x="3519490" y="79375"/>
          <a:ext cx="1484842"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ESTRATÉGICO</a:t>
          </a:r>
        </a:p>
      </xdr:txBody>
    </xdr:sp>
    <xdr:clientData/>
  </xdr:twoCellAnchor>
  <xdr:twoCellAnchor>
    <xdr:from>
      <xdr:col>2</xdr:col>
      <xdr:colOff>222249</xdr:colOff>
      <xdr:row>0</xdr:row>
      <xdr:rowOff>79375</xdr:rowOff>
    </xdr:from>
    <xdr:to>
      <xdr:col>3</xdr:col>
      <xdr:colOff>643467</xdr:colOff>
      <xdr:row>0</xdr:row>
      <xdr:rowOff>575733</xdr:rowOff>
    </xdr:to>
    <xdr:sp macro="" textlink="">
      <xdr:nvSpPr>
        <xdr:cNvPr id="5" name="Trapecio 4">
          <a:hlinkClick xmlns:r="http://schemas.openxmlformats.org/officeDocument/2006/relationships" r:id="rId4"/>
          <a:extLst>
            <a:ext uri="{FF2B5EF4-FFF2-40B4-BE49-F238E27FC236}">
              <a16:creationId xmlns:a16="http://schemas.microsoft.com/office/drawing/2014/main" id="{E6888EA0-F821-487D-886A-9F1A698884F1}"/>
            </a:ext>
          </a:extLst>
        </xdr:cNvPr>
        <xdr:cNvSpPr/>
      </xdr:nvSpPr>
      <xdr:spPr>
        <a:xfrm>
          <a:off x="2158999" y="79375"/>
          <a:ext cx="1484843" cy="496358"/>
        </a:xfrm>
        <a:prstGeom prst="trapezoid">
          <a:avLst/>
        </a:prstGeom>
        <a:solidFill>
          <a:schemeClr val="accent2">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DESARROLLO</a:t>
          </a:r>
        </a:p>
      </xdr:txBody>
    </xdr:sp>
    <xdr:clientData/>
  </xdr:twoCellAnchor>
  <xdr:twoCellAnchor>
    <xdr:from>
      <xdr:col>1</xdr:col>
      <xdr:colOff>7938</xdr:colOff>
      <xdr:row>0</xdr:row>
      <xdr:rowOff>92074</xdr:rowOff>
    </xdr:from>
    <xdr:to>
      <xdr:col>2</xdr:col>
      <xdr:colOff>374649</xdr:colOff>
      <xdr:row>0</xdr:row>
      <xdr:rowOff>575733</xdr:rowOff>
    </xdr:to>
    <xdr:sp macro="" textlink="">
      <xdr:nvSpPr>
        <xdr:cNvPr id="6" name="Trapecio 5">
          <a:hlinkClick xmlns:r="http://schemas.openxmlformats.org/officeDocument/2006/relationships" r:id="rId5"/>
          <a:extLst>
            <a:ext uri="{FF2B5EF4-FFF2-40B4-BE49-F238E27FC236}">
              <a16:creationId xmlns:a16="http://schemas.microsoft.com/office/drawing/2014/main" id="{3C35F0CF-6C86-4906-AC60-5C2E967577C5}"/>
            </a:ext>
          </a:extLst>
        </xdr:cNvPr>
        <xdr:cNvSpPr/>
      </xdr:nvSpPr>
      <xdr:spPr>
        <a:xfrm>
          <a:off x="1230313" y="92074"/>
          <a:ext cx="1081086" cy="483659"/>
        </a:xfrm>
        <a:prstGeom prst="trapezoid">
          <a:avLst/>
        </a:prstGeom>
        <a:solidFill>
          <a:schemeClr val="accent1">
            <a:lumMod val="60000"/>
            <a:lumOff val="40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MENÚ</a:t>
          </a:r>
        </a:p>
      </xdr:txBody>
    </xdr:sp>
    <xdr:clientData/>
  </xdr:twoCellAnchor>
  <xdr:twoCellAnchor>
    <xdr:from>
      <xdr:col>4</xdr:col>
      <xdr:colOff>230717</xdr:colOff>
      <xdr:row>0</xdr:row>
      <xdr:rowOff>79375</xdr:rowOff>
    </xdr:from>
    <xdr:to>
      <xdr:col>5</xdr:col>
      <xdr:colOff>143935</xdr:colOff>
      <xdr:row>0</xdr:row>
      <xdr:rowOff>575733</xdr:rowOff>
    </xdr:to>
    <xdr:sp macro="" textlink="">
      <xdr:nvSpPr>
        <xdr:cNvPr id="7" name="Trapecio 6">
          <a:hlinkClick xmlns:r="http://schemas.openxmlformats.org/officeDocument/2006/relationships" r:id="rId6"/>
          <a:extLst>
            <a:ext uri="{FF2B5EF4-FFF2-40B4-BE49-F238E27FC236}">
              <a16:creationId xmlns:a16="http://schemas.microsoft.com/office/drawing/2014/main" id="{70E5B85D-7DD7-46B2-9C0F-99F99B376796}"/>
            </a:ext>
          </a:extLst>
        </xdr:cNvPr>
        <xdr:cNvSpPr/>
      </xdr:nvSpPr>
      <xdr:spPr>
        <a:xfrm>
          <a:off x="4826530" y="79375"/>
          <a:ext cx="1484843" cy="496358"/>
        </a:xfrm>
        <a:prstGeom prst="trapezoid">
          <a:avLst/>
        </a:prstGeom>
        <a:solidFill>
          <a:schemeClr val="accent2"/>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ysClr val="windowText" lastClr="000000"/>
              </a:solidFill>
            </a:rPr>
            <a:t>PLAN DE ACCIÓN</a:t>
          </a:r>
        </a:p>
      </xdr:txBody>
    </xdr:sp>
    <xdr:clientData/>
  </xdr:twoCellAnchor>
</xdr:wsDr>
</file>

<file path=xl/persons/person.xml><?xml version="1.0" encoding="utf-8"?>
<personList xmlns="http://schemas.microsoft.com/office/spreadsheetml/2018/threadedcomments" xmlns:x="http://schemas.openxmlformats.org/spreadsheetml/2006/main">
  <person displayName="Elsy Yamileth Chacon Novoa" id="{935430EB-CF62-4D18-98AD-344033DAC070}" userId="elsy.chacon@fonvalmed.gov.co" providerId="PeoplePicker"/>
  <person displayName="David Santiago Huertas Castano" id="{3E01022A-A0ED-4B57-9571-BC1ACD4B9506}" userId="David Santiago Huertas Castano" providerId="None"/>
  <person displayName="David Santiago Huertas Castano" id="{EE2FB917-752F-48C5-A9B6-A7DA554F1E23}" userId="david.huertas@fonvalmed.gov.co" providerId="PeoplePicker"/>
  <person displayName="Elsy Yamileth Chacon Novoa" id="{08FAF09F-635E-4DF0-99B0-2F2E2ECEB27F}" userId="S::elsy.chacon@fonvalmed.gov.co::15f274df-95fc-4761-92d0-df86e03c97ee" providerId="AD"/>
  <person displayName="Paula Andrea Gomez Franco" id="{BACBFE11-61DF-43A4-A5A7-C97E25D383DB}" userId="S::paula.gomez@fonvalmed.gov.co::096631c1-2eb1-4a8e-a000-8304162773f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6" dT="2022-01-21T17:40:21.73" personId="{BACBFE11-61DF-43A4-A5A7-C97E25D383DB}" id="{89C96F0A-251D-4449-A361-692546C64426}">
    <text>Por favor revisar,las que estan vacías el avance del año anterior, para poder determinar cual es la meta para este año.</text>
  </threadedComment>
</ThreadedComments>
</file>

<file path=xl/threadedComments/threadedComment10.xml><?xml version="1.0" encoding="utf-8"?>
<ThreadedComments xmlns="http://schemas.microsoft.com/office/spreadsheetml/2018/threadedcomments" xmlns:x="http://schemas.openxmlformats.org/spreadsheetml/2006/main">
  <threadedComment ref="F6" dT="2022-01-21T17:40:21.73" personId="{BACBFE11-61DF-43A4-A5A7-C97E25D383DB}" id="{FA295D74-7FBF-4FED-B08E-707E3EE4B513}">
    <text>Por favor revisar,las que estan vacías el avance del año anterior, para poder determinar cual es la meta para este año.</text>
  </threadedComment>
</ThreadedComments>
</file>

<file path=xl/threadedComments/threadedComment2.xml><?xml version="1.0" encoding="utf-8"?>
<ThreadedComments xmlns="http://schemas.microsoft.com/office/spreadsheetml/2018/threadedcomments" xmlns:x="http://schemas.openxmlformats.org/spreadsheetml/2006/main">
  <threadedComment ref="F6" dT="2022-01-21T17:40:21.73" personId="{BACBFE11-61DF-43A4-A5A7-C97E25D383DB}" id="{87B29DD4-E217-40C3-979F-0586D6B9FEB6}">
    <text>Por favor revisar,las que estan vacías el avance del año anterior, para poder determinar cual es la meta para este año.</text>
  </threadedComment>
</ThreadedComments>
</file>

<file path=xl/threadedComments/threadedComment3.xml><?xml version="1.0" encoding="utf-8"?>
<ThreadedComments xmlns="http://schemas.microsoft.com/office/spreadsheetml/2018/threadedcomments" xmlns:x="http://schemas.openxmlformats.org/spreadsheetml/2006/main">
  <threadedComment ref="F6" dT="2022-01-21T17:40:21.73" personId="{BACBFE11-61DF-43A4-A5A7-C97E25D383DB}" id="{3238AEE9-546E-425B-913B-DFA5B27A93CD}">
    <text>Por favor revisar,las que estan vacías el avance del año anterior, para poder determinar cual es la meta para este año.</text>
  </threadedComment>
</ThreadedComments>
</file>

<file path=xl/threadedComments/threadedComment4.xml><?xml version="1.0" encoding="utf-8"?>
<ThreadedComments xmlns="http://schemas.microsoft.com/office/spreadsheetml/2018/threadedcomments" xmlns:x="http://schemas.openxmlformats.org/spreadsheetml/2006/main">
  <threadedComment ref="AC7" dT="2022-06-30T16:14:17.06" personId="{3E01022A-A0ED-4B57-9571-BC1ACD4B9506}" id="{7D342111-0221-4BD7-A910-B21BB318275E}">
    <text>@Elsy Yamileth Chacon Novoa Favor completar</text>
    <mentions>
      <mention mentionpersonId="{935430EB-CF62-4D18-98AD-344033DAC070}" mentionId="{390108EF-B2FD-4592-AD7D-2B76292B823C}" startIndex="0" length="27"/>
    </mentions>
  </threadedComment>
  <threadedComment ref="AC7" dT="2022-06-30T16:55:29.97" personId="{08FAF09F-635E-4DF0-99B0-2F2E2ECEB27F}" id="{2D44516E-1518-43CD-A70B-AFE7DCBA6841}" parentId="{7D342111-0221-4BD7-A910-B21BB318275E}">
    <text xml:space="preserve">Listo @David Santiago Huertas Castano  Gracias </text>
    <mentions>
      <mention mentionpersonId="{EE2FB917-752F-48C5-A9B6-A7DA554F1E23}" mentionId="{5313C523-52D0-4B48-AB96-6E6EDB5928A2}" startIndex="6" length="31"/>
    </mentions>
  </threadedComment>
</ThreadedComments>
</file>

<file path=xl/threadedComments/threadedComment5.xml><?xml version="1.0" encoding="utf-8"?>
<ThreadedComments xmlns="http://schemas.microsoft.com/office/spreadsheetml/2018/threadedcomments" xmlns:x="http://schemas.openxmlformats.org/spreadsheetml/2006/main">
  <threadedComment ref="F6" dT="2022-01-21T17:40:21.73" personId="{BACBFE11-61DF-43A4-A5A7-C97E25D383DB}" id="{8345ED67-EC34-49AD-90E7-5C5D6B2B3AF8}">
    <text>Por favor revisar,las que estan vacías el avance del año anterior, para poder determinar cual es la meta para este año.</text>
  </threadedComment>
</ThreadedComments>
</file>

<file path=xl/threadedComments/threadedComment6.xml><?xml version="1.0" encoding="utf-8"?>
<ThreadedComments xmlns="http://schemas.microsoft.com/office/spreadsheetml/2018/threadedcomments" xmlns:x="http://schemas.openxmlformats.org/spreadsheetml/2006/main">
  <threadedComment ref="F6" dT="2022-01-21T17:40:21.73" personId="{BACBFE11-61DF-43A4-A5A7-C97E25D383DB}" id="{05F7A172-BE6A-49A9-A2D5-87007593B89D}">
    <text>Por favor revisar,las que estan vacías el avance del año anterior, para poder determinar cual es la meta para este año.</text>
  </threadedComment>
</ThreadedComments>
</file>

<file path=xl/threadedComments/threadedComment7.xml><?xml version="1.0" encoding="utf-8"?>
<ThreadedComments xmlns="http://schemas.microsoft.com/office/spreadsheetml/2018/threadedcomments" xmlns:x="http://schemas.openxmlformats.org/spreadsheetml/2006/main">
  <threadedComment ref="F6" dT="2022-01-21T17:40:21.73" personId="{BACBFE11-61DF-43A4-A5A7-C97E25D383DB}" id="{CC665786-C798-4366-88E9-5470EE0D3E07}">
    <text>Por favor revisar,las que estan vacías el avance del año anterior, para poder determinar cual es la meta para este año.</text>
  </threadedComment>
</ThreadedComments>
</file>

<file path=xl/threadedComments/threadedComment8.xml><?xml version="1.0" encoding="utf-8"?>
<ThreadedComments xmlns="http://schemas.microsoft.com/office/spreadsheetml/2018/threadedcomments" xmlns:x="http://schemas.openxmlformats.org/spreadsheetml/2006/main">
  <threadedComment ref="F6" dT="2022-01-21T17:40:21.73" personId="{BACBFE11-61DF-43A4-A5A7-C97E25D383DB}" id="{A86EAFB2-310A-49F2-8BAA-0E03D4887698}">
    <text>Por favor revisar,las que estan vacías el avance del año anterior, para poder determinar cual es la meta para este año.</text>
  </threadedComment>
</ThreadedComments>
</file>

<file path=xl/threadedComments/threadedComment9.xml><?xml version="1.0" encoding="utf-8"?>
<ThreadedComments xmlns="http://schemas.microsoft.com/office/spreadsheetml/2018/threadedcomments" xmlns:x="http://schemas.openxmlformats.org/spreadsheetml/2006/main">
  <threadedComment ref="F6" dT="2022-01-21T17:40:21.73" personId="{BACBFE11-61DF-43A4-A5A7-C97E25D383DB}" id="{B6FE1C25-A155-46EC-82E5-DBAFCFD06E68}">
    <text>Por favor revisar,las que estan vacías el avance del año anterior, para poder determinar cual es la meta para este año.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b:/s/fonval_intranet/EUbJiijDakFGmhKqxOqD97EB_mm3ITbBwZTfLJt4bDiCnQ?e=aMsl0c" TargetMode="External"/><Relationship Id="rId13" Type="http://schemas.microsoft.com/office/2017/10/relationships/threadedComment" Target="../threadedComments/threadedComment5.xml"/><Relationship Id="rId3" Type="http://schemas.openxmlformats.org/officeDocument/2006/relationships/hyperlink" Target="../../../../../../:x:/s/fonval_intranet/EUNYE5bLbpxMu-ebv7KA4gwBjPen3gBxQSYPS13nnehwOQ?e=XWzaqJ" TargetMode="External"/><Relationship Id="rId7" Type="http://schemas.openxmlformats.org/officeDocument/2006/relationships/hyperlink" Target="../../../../../../:f:/s/fonval_intranet/ElFGB_6UX4hBmiQjAytswvYB-OAe4g7U_z-ei7fdVaBdSw?e=uNf1sD" TargetMode="External"/><Relationship Id="rId12" Type="http://schemas.openxmlformats.org/officeDocument/2006/relationships/comments" Target="../comments6.xml"/><Relationship Id="rId2" Type="http://schemas.openxmlformats.org/officeDocument/2006/relationships/hyperlink" Target="../../../../../../:f:/s/fonval_intranet/ElFGB_6UX4hBmiQjAytswvYB-OAe4g7U_z-ei7fdVaBdSw?e=UyYpFg" TargetMode="External"/><Relationship Id="rId1" Type="http://schemas.openxmlformats.org/officeDocument/2006/relationships/hyperlink" Target="../../../../../../:b:/s/fonval_intranet/EV5ff1-jmOFJle7CjtA9g1kBnFWSNl2o86FgakLN4hm6dQ?e=hla5Za" TargetMode="External"/><Relationship Id="rId6" Type="http://schemas.openxmlformats.org/officeDocument/2006/relationships/hyperlink" Target="../../../../../../:x:/s/fonval_intranet/EZVCCzVDURJEhFvK_vzFIGwBYTUuyQH5EJ3pMbS_Ier8pg?e=F2ZMX0" TargetMode="External"/><Relationship Id="rId11" Type="http://schemas.openxmlformats.org/officeDocument/2006/relationships/vmlDrawing" Target="../drawings/vmlDrawing6.vml"/><Relationship Id="rId5" Type="http://schemas.openxmlformats.org/officeDocument/2006/relationships/hyperlink" Target="../../../../../../:f:/s/fonval_intranet/EufR-uQMVcdFg1P69e0bfYkBDxzBLhDBFtZA4iNCsZWyWg?e=zOeF4w" TargetMode="External"/><Relationship Id="rId10" Type="http://schemas.openxmlformats.org/officeDocument/2006/relationships/drawing" Target="../drawings/drawing11.xml"/><Relationship Id="rId4" Type="http://schemas.openxmlformats.org/officeDocument/2006/relationships/hyperlink" Target="../../../../../../:f:/s/fonval_intranet/EjdaosJd7EpEnoBTroOOK9EBrUOloMN81tduSdg3CY9s0Q?e=MBezYw" TargetMode="External"/><Relationship Id="rId9"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x:/r/sites/fonval_intranet/_layouts/15/Doc.aspx?sourcedoc=%7B208CF41B-7DAB-477D-88F2-80C5C29DEFDE%7D&amp;file=CONTROL%20PERSONAL%20FONVALMED.%20JUNIO%202022.xlsx&amp;action=default&amp;mobileredirect=true" TargetMode="External"/><Relationship Id="rId13" Type="http://schemas.openxmlformats.org/officeDocument/2006/relationships/vmlDrawing" Target="../drawings/vmlDrawing7.vml"/><Relationship Id="rId3" Type="http://schemas.openxmlformats.org/officeDocument/2006/relationships/hyperlink" Target="../../../Forms/AllItems.aspx?id=%2Fsites%2Ffonval%5Fintranet%2FDocumentos%20compartidos%2FCompartido%2FGESTI%C3%93N%20ADMINISTRATIVA%2FGESTI%C3%93N%20HUMANA%2FTALENTO%20HUMANO%2F2022%2FCapacitaciones&amp;viewid=deeaf935%2D7ee9%2D41c2%2Dbc20%2Da60f36e45b40&amp;OR=Teams%2DHL&amp;CT=1651091459789&amp;params=eyJBcHBOYW1lIjoiVGVhbXMtRGVza3RvcCIsIkFwcFZlcnNpb24iOiIxNDE1LzIyMDQwMTExNDA5In0%3D" TargetMode="External"/><Relationship Id="rId7" Type="http://schemas.openxmlformats.org/officeDocument/2006/relationships/hyperlink" Target="../../../Forms/AllItems.aspx?id=%2Fsites%2Ffonval%5Fintranet%2FDocumentos%20compartidos%2FCompartido%2FGESTI%C3%93N%20ADMINISTRATIVA%2FGESTI%C3%93N%20HUMANA%2FTALENTO%20HUMANO%2F2022%2FCapacitaciones&amp;viewid=deeaf935%2D7ee9%2D41c2%2Dbc20%2Da60f36e45b40" TargetMode="External"/><Relationship Id="rId12" Type="http://schemas.openxmlformats.org/officeDocument/2006/relationships/drawing" Target="../drawings/drawing12.xml"/><Relationship Id="rId2" Type="http://schemas.openxmlformats.org/officeDocument/2006/relationships/hyperlink" Target="../../../../../../:x:/r/sites/fonval_intranet/_layouts/15/Doc.aspx?sourcedoc=%7B59D0A4FF-BB27-42CB-87F1-DDB6F5BC170D%7D&amp;file=Plan%20de%20Trabajo%20Anual%20y%20formacion%202022.xlsx&amp;action=default&amp;mobileredirect=true" TargetMode="External"/><Relationship Id="rId1" Type="http://schemas.openxmlformats.org/officeDocument/2006/relationships/hyperlink" Target="../../../../../../:f:/s/fonval_intranet/EsNb67DIH_lHrITZHpA7dbcB8DFvmKcZu65IgmjGf3NGOQ?e=Rw8evQ" TargetMode="External"/><Relationship Id="rId6" Type="http://schemas.openxmlformats.org/officeDocument/2006/relationships/hyperlink" Target="../../../../../../:x:/s/fonval_intranet/EVuiuKEwcbhBsKNmQf8NQMsBDiR9Sd5wdlGsTSFyuKmtCQ?e=HQegL8&amp;isSPOFile=1&amp;clickparams=eyJBcHBOYW1lIjoiVGVhbXMtRGVza3RvcCIsIkFwcFZlcnNpb24iOiIxNDE1LzIyMDYwNjE0ODA1IiwiSGFzRmVkZXJhdGVkVXNlciI6ZmFsc2V9" TargetMode="External"/><Relationship Id="rId11" Type="http://schemas.openxmlformats.org/officeDocument/2006/relationships/printerSettings" Target="../printerSettings/printerSettings12.bin"/><Relationship Id="rId5" Type="http://schemas.openxmlformats.org/officeDocument/2006/relationships/hyperlink" Target="../../../Forms/AllItems.aspx?id=%2Fsites%2Ffonval%5Fintranet%2FDocumentos%20compartidos%2FCompartido%2FGESTI%C3%93N%20ADMINISTRATIVA%2FGESTI%C3%93N%20HUMANA%2FTALENTO%20HUMANO%2F2022%2FSG%2DSST&amp;viewid=deeaf935%2D7ee9%2D41c2%2Dbc20%2Da60f36e45b40" TargetMode="External"/><Relationship Id="rId15" Type="http://schemas.microsoft.com/office/2017/10/relationships/threadedComment" Target="../threadedComments/threadedComment6.xml"/><Relationship Id="rId10" Type="http://schemas.openxmlformats.org/officeDocument/2006/relationships/hyperlink" Target="about:blank" TargetMode="External"/><Relationship Id="rId4" Type="http://schemas.openxmlformats.org/officeDocument/2006/relationships/hyperlink" Target="../../../Forms/AllItems.aspx?id=%2Fsites%2Ffonval%5Fintranet%2FDocumentos%20compartidos%2FCompartido%2FGESTI%C3%93N%20ADMINISTRATIVA%2FGESTI%C3%93N%20HUMANA%2FTALENTO%20HUMANO%2F2022%2FCapacitaciones&amp;viewid=deeaf935%2D7ee9%2D41c2%2Dbc20%2Da60f36e45b40" TargetMode="External"/><Relationship Id="rId9" Type="http://schemas.openxmlformats.org/officeDocument/2006/relationships/hyperlink" Target="https://fondom-my.sharepoint.com/:w:/g/personal/maria_gallon_fonvalmed_gov_co/EcyDgszs3DtGqNC7FUzlLY4Ba2JoihtBZbl4Wjl_0PfbcQ" TargetMode="External"/><Relationship Id="rId1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13" Type="http://schemas.openxmlformats.org/officeDocument/2006/relationships/hyperlink" Target="https://fondom-my.sharepoint.com/:f:/g/personal/miguel_miranda_fonvalmed_gov_co/EhiobBcGO9FPsruGcGy32mMBeYY4mY4-0dkwKQnzb4Hfag?e=SmlS6d" TargetMode="External"/><Relationship Id="rId18" Type="http://schemas.openxmlformats.org/officeDocument/2006/relationships/hyperlink" Target="https://fondom-my.sharepoint.com/:f:/g/personal/luis_alvarez_fonvalmed_gov_co/EldxV5O2Xm9MvU4xiAqkVrABkIAXrLeaHDbgcZu8lO6j0g?e=HVQiH4" TargetMode="External"/><Relationship Id="rId26" Type="http://schemas.openxmlformats.org/officeDocument/2006/relationships/hyperlink" Target="https://fondom-my.sharepoint.com/:f:/g/personal/luis_alvarez_fonvalmed_gov_co/Eq25_n3Qgw1LsmiJ4l5_ORsBxv15lCUwungWZ1kuZEG8Xg?e=tWFPQk" TargetMode="External"/><Relationship Id="rId39" Type="http://schemas.openxmlformats.org/officeDocument/2006/relationships/hyperlink" Target="https://fondom-my.sharepoint.com/:x:/g/personal/luis_alvarez_fonvalmed_gov_co/EfwStdvTL5VPqksLF_37tUYBT3HE673l9loqegHUw7xSIQ?e=pr3nob" TargetMode="External"/><Relationship Id="rId21" Type="http://schemas.openxmlformats.org/officeDocument/2006/relationships/hyperlink" Target="https://fondom-my.sharepoint.com/:f:/g/personal/luis_alvarez_fonvalmed_gov_co/EskX5v2Tb09CgMpwb8A1WmcBHxsrcs8a0lLTe348unvqXw?e=q791DY" TargetMode="External"/><Relationship Id="rId34" Type="http://schemas.openxmlformats.org/officeDocument/2006/relationships/hyperlink" Target="../../../../../../:f:/s/fonval_intranet/Ehx_tdGHfHFJqfX_HHR_cLQB9xp42ZXQ2swiYSZq1f_s2Q?e=8d4XiJ" TargetMode="External"/><Relationship Id="rId42" Type="http://schemas.openxmlformats.org/officeDocument/2006/relationships/hyperlink" Target="https://fondom-my.sharepoint.com/:f:/g/personal/luis_alvarez_fonvalmed_gov_co/Ep-AOuTC7plPvaTMpcFL0dAB8Ffya8O2CJRClK2pKemMLQ?e=Jhq0UK" TargetMode="External"/><Relationship Id="rId47" Type="http://schemas.openxmlformats.org/officeDocument/2006/relationships/hyperlink" Target="https://fondom-my.sharepoint.com/:b:/g/personal/luis_alvarez_fonvalmed_gov_co/EZkQajpm1KFNrzkP9Xx6IfAB-qlb9z9aJThM69G3ErUroQ?e=XvxN8L" TargetMode="External"/><Relationship Id="rId50" Type="http://schemas.openxmlformats.org/officeDocument/2006/relationships/vmlDrawing" Target="../drawings/vmlDrawing8.vml"/><Relationship Id="rId7" Type="http://schemas.openxmlformats.org/officeDocument/2006/relationships/hyperlink" Target="https://fondom-my.sharepoint.com/:f:/g/personal/miguel_miranda_fonvalmed_gov_co/ErYc6ygn03hNh-zJr3wo8JABKiIkK7zM_ZAEAr03Lu5qkA?e=d5DvX7" TargetMode="External"/><Relationship Id="rId2" Type="http://schemas.openxmlformats.org/officeDocument/2006/relationships/hyperlink" Target="../../../../../../:f:/s/fonval_intranet/EjHGHENysAVCrfso-s6jDqEBGTDWTuGPa5esy4Hu-8e3_g?e=Xa00Kn" TargetMode="External"/><Relationship Id="rId16" Type="http://schemas.openxmlformats.org/officeDocument/2006/relationships/hyperlink" Target="https://fondom-my.sharepoint.com/:f:/g/personal/luis_alvarez_fonvalmed_gov_co/EpJF6A49ufFDmB8NDC79W44BdcqvN61dQ8oivCsqz4gqFQ?e=3YP8LJ" TargetMode="External"/><Relationship Id="rId29" Type="http://schemas.openxmlformats.org/officeDocument/2006/relationships/hyperlink" Target="https://fondom-my.sharepoint.com/:f:/g/personal/luis_alvarez_fonvalmed_gov_co/EtaHt-22HNZAiXI3deCLFWABTYG7HV5d4uaD3FHsy1sjJg?e=Iw4bJK" TargetMode="External"/><Relationship Id="rId11" Type="http://schemas.openxmlformats.org/officeDocument/2006/relationships/hyperlink" Target="https://fondom-my.sharepoint.com/:f:/g/personal/miguel_miranda_fonvalmed_gov_co/EqB3s5qAVHRPtICrev5O_cUB_u-gWum4qiNMXL_X4-RxsA?e=aaMaki" TargetMode="External"/><Relationship Id="rId24" Type="http://schemas.openxmlformats.org/officeDocument/2006/relationships/hyperlink" Target="https://fondom-my.sharepoint.com/:f:/g/personal/luis_alvarez_fonvalmed_gov_co/Eqwkjye1QhpDv9WpgMyGbQkBDAa5JhAQhtu1h5OGAOwQ-Q?e=6xlCIn" TargetMode="External"/><Relationship Id="rId32" Type="http://schemas.openxmlformats.org/officeDocument/2006/relationships/hyperlink" Target="../../../../../../:f:/s/fonval_intranet/EjqQZzOnewpKg8C8JJ9mQ5gBTK3oZVPYTXGBU3sGqZDgJQ?e=VFHnA8" TargetMode="External"/><Relationship Id="rId37" Type="http://schemas.openxmlformats.org/officeDocument/2006/relationships/hyperlink" Target="https://fondom-my.sharepoint.com/:f:/g/personal/luis_alvarez_fonvalmed_gov_co/Eteg7gVVc5lFqPqop_JrLG4B7XmRhNDNoOQ4BIZdt7l31w?e=VZH9qj" TargetMode="External"/><Relationship Id="rId40" Type="http://schemas.openxmlformats.org/officeDocument/2006/relationships/hyperlink" Target="https://fondom-my.sharepoint.com/:x:/g/personal/luis_alvarez_fonvalmed_gov_co/EUo7lmJrMshNk4KHDWgkLnUBR7A_pGItzBO4Arqc2BzmJQ?e=5ReAg6" TargetMode="External"/><Relationship Id="rId45" Type="http://schemas.openxmlformats.org/officeDocument/2006/relationships/hyperlink" Target="https://fondom-my.sharepoint.com/:f:/g/personal/luis_alvarez_fonvalmed_gov_co/Ei3A1EGDW2FMl6WPASaSkuABS-DNCUqHdQkkmcpdLRbTZQ?e=dwaTXg" TargetMode="External"/><Relationship Id="rId5" Type="http://schemas.openxmlformats.org/officeDocument/2006/relationships/hyperlink" Target="https://fondom-my.sharepoint.com/:f:/g/personal/miguel_miranda_fonvalmed_gov_co/Ej1uRHY_U_pDuo1IM4EUUdIBoUTr9w7Uoud83oswWnvaSw?e=my6KzH" TargetMode="External"/><Relationship Id="rId15" Type="http://schemas.openxmlformats.org/officeDocument/2006/relationships/hyperlink" Target="https://fondom-my.sharepoint.com/:f:/g/personal/miguel_miranda_fonvalmed_gov_co/Eov77ks4VsxPv2FjWEXYb7YB83H54PtXba_VT9-kAFcU3w?e=6Y4J1V" TargetMode="External"/><Relationship Id="rId23" Type="http://schemas.openxmlformats.org/officeDocument/2006/relationships/hyperlink" Target="https://fondom-my.sharepoint.com/:f:/g/personal/luis_alvarez_fonvalmed_gov_co/EhdvWtqz8pRNjB_ADnIneJwBK-8i4xqY-66KHPNWxOGu6g?e=MGfPOj" TargetMode="External"/><Relationship Id="rId28" Type="http://schemas.openxmlformats.org/officeDocument/2006/relationships/hyperlink" Target="https://fondom-my.sharepoint.com/:f:/g/personal/luis_alvarez_fonvalmed_gov_co/EpRNAvd2P2RHqnty4CV5DVIBJLuJbv7DuK_6WFvzjE1dQQ?e=yCEExu" TargetMode="External"/><Relationship Id="rId36" Type="http://schemas.openxmlformats.org/officeDocument/2006/relationships/hyperlink" Target="https://fondom-my.sharepoint.com/:f:/g/personal/luis_alvarez_fonvalmed_gov_co/Eteg7gVVc5lFqPqop_JrLG4B7XmRhNDNoOQ4BIZdt7l31w?e=VZH9qj" TargetMode="External"/><Relationship Id="rId49" Type="http://schemas.openxmlformats.org/officeDocument/2006/relationships/drawing" Target="../drawings/drawing13.xml"/><Relationship Id="rId10" Type="http://schemas.openxmlformats.org/officeDocument/2006/relationships/hyperlink" Target="https://fondom-my.sharepoint.com/:f:/g/personal/miguel_miranda_fonvalmed_gov_co/EqB3s5qAVHRPtICrev5O_cUB_u-gWum4qiNMXL_X4-RxsA?e=aaMaki" TargetMode="External"/><Relationship Id="rId19" Type="http://schemas.openxmlformats.org/officeDocument/2006/relationships/hyperlink" Target="https://fondom-my.sharepoint.com/:f:/g/personal/luis_alvarez_fonvalmed_gov_co/EldxV5O2Xm9MvU4xiAqkVrABkIAXrLeaHDbgcZu8lO6j0g?e=HVQiH4" TargetMode="External"/><Relationship Id="rId31" Type="http://schemas.openxmlformats.org/officeDocument/2006/relationships/hyperlink" Target="../../../../../../:f:/s/fonval_intranet/Eo4IkzI-2wdMshT7c_YSMAYBmIuXlL7CdjGqweb1_IKxIA?e=OI7Yzt" TargetMode="External"/><Relationship Id="rId44" Type="http://schemas.openxmlformats.org/officeDocument/2006/relationships/hyperlink" Target="https://fondom-my.sharepoint.com/:f:/g/personal/luis_alvarez_fonvalmed_gov_co/Ei3A1EGDW2FMl6WPASaSkuABS-DNCUqHdQkkmcpdLRbTZQ?e=dwaTXg" TargetMode="External"/><Relationship Id="rId52" Type="http://schemas.microsoft.com/office/2017/10/relationships/threadedComment" Target="../threadedComments/threadedComment7.xml"/><Relationship Id="rId4" Type="http://schemas.openxmlformats.org/officeDocument/2006/relationships/hyperlink" Target="https://fondom-my.sharepoint.com/:f:/g/personal/miguel_miranda_fonvalmed_gov_co/ErYc6ygn03hNh-zJr3wo8JABKiIkK7zM_ZAEAr03Lu5qkA?e=d5DvX7" TargetMode="External"/><Relationship Id="rId9" Type="http://schemas.openxmlformats.org/officeDocument/2006/relationships/hyperlink" Target="https://fondom-my.sharepoint.com/:f:/g/personal/miguel_miranda_fonvalmed_gov_co/EvivAFdONNVFg89DPK3iZhgBd-FmLIbe4nc5pMPRv3L3sg?e=KhMXdD" TargetMode="External"/><Relationship Id="rId14" Type="http://schemas.openxmlformats.org/officeDocument/2006/relationships/hyperlink" Target="https://fondom-my.sharepoint.com/:f:/g/personal/miguel_miranda_fonvalmed_gov_co/Eov77ks4VsxPv2FjWEXYb7YB83H54PtXba_VT9-kAFcU3w?e=6Y4J1V" TargetMode="External"/><Relationship Id="rId22" Type="http://schemas.openxmlformats.org/officeDocument/2006/relationships/hyperlink" Target="https://fondom-my.sharepoint.com/:f:/g/personal/luis_alvarez_fonvalmed_gov_co/EhdvWtqz8pRNjB_ADnIneJwBK-8i4xqY-66KHPNWxOGu6g?e=MGfPOj" TargetMode="External"/><Relationship Id="rId27" Type="http://schemas.openxmlformats.org/officeDocument/2006/relationships/hyperlink" Target="https://fondom-my.sharepoint.com/:f:/g/personal/luis_alvarez_fonvalmed_gov_co/Eq25_n3Qgw1LsmiJ4l5_ORsBxv15lCUwungWZ1kuZEG8Xg?e=tWFPQk" TargetMode="External"/><Relationship Id="rId30" Type="http://schemas.openxmlformats.org/officeDocument/2006/relationships/hyperlink" Target="../../../../../../:f:/s/fonval_intranet/Eo4IkzI-2wdMshT7c_YSMAYBmIuXlL7CdjGqweb1_IKxIA?e=OI7Yzt" TargetMode="External"/><Relationship Id="rId35" Type="http://schemas.openxmlformats.org/officeDocument/2006/relationships/hyperlink" Target="../../../../../../:f:/s/fonval_intranet/Ehx_tdGHfHFJqfX_HHR_cLQB9xp42ZXQ2swiYSZq1f_s2Q?e=8d4XiJ" TargetMode="External"/><Relationship Id="rId43" Type="http://schemas.openxmlformats.org/officeDocument/2006/relationships/hyperlink" Target="https://fondom-my.sharepoint.com/:f:/g/personal/luis_alvarez_fonvalmed_gov_co/Ep-AOuTC7plPvaTMpcFL0dAB8Ffya8O2CJRClK2pKemMLQ?e=Jhq0UK" TargetMode="External"/><Relationship Id="rId48" Type="http://schemas.openxmlformats.org/officeDocument/2006/relationships/printerSettings" Target="../printerSettings/printerSettings13.bin"/><Relationship Id="rId8" Type="http://schemas.openxmlformats.org/officeDocument/2006/relationships/hyperlink" Target="https://fondom-my.sharepoint.com/:f:/g/personal/miguel_miranda_fonvalmed_gov_co/EvivAFdONNVFg89DPK3iZhgBd-FmLIbe4nc5pMPRv3L3sg?e=KhMXdD" TargetMode="External"/><Relationship Id="rId51" Type="http://schemas.openxmlformats.org/officeDocument/2006/relationships/comments" Target="../comments8.xml"/><Relationship Id="rId3" Type="http://schemas.openxmlformats.org/officeDocument/2006/relationships/hyperlink" Target="https://fondom-my.sharepoint.com/:f:/g/personal/miguel_miranda_fonvalmed_gov_co/Ej1uRHY_U_pDuo1IM4EUUdIBoUTr9w7Uoud83oswWnvaSw?e=my6KzH" TargetMode="External"/><Relationship Id="rId12" Type="http://schemas.openxmlformats.org/officeDocument/2006/relationships/hyperlink" Target="https://fondom-my.sharepoint.com/:f:/g/personal/miguel_miranda_fonvalmed_gov_co/EhiobBcGO9FPsruGcGy32mMBeYY4mY4-0dkwKQnzb4Hfag?e=SmlS6d" TargetMode="External"/><Relationship Id="rId17" Type="http://schemas.openxmlformats.org/officeDocument/2006/relationships/hyperlink" Target="https://fondom-my.sharepoint.com/:f:/g/personal/luis_alvarez_fonvalmed_gov_co/EpJF6A49ufFDmB8NDC79W44BdcqvN61dQ8oivCsqz4gqFQ?e=3YP8LJ" TargetMode="External"/><Relationship Id="rId25" Type="http://schemas.openxmlformats.org/officeDocument/2006/relationships/hyperlink" Target="https://fondom-my.sharepoint.com/:f:/g/personal/luis_alvarez_fonvalmed_gov_co/Eqwkjye1QhpDv9WpgMyGbQkBDAa5JhAQhtu1h5OGAOwQ-Q?e=6xlCIn" TargetMode="External"/><Relationship Id="rId33" Type="http://schemas.openxmlformats.org/officeDocument/2006/relationships/hyperlink" Target="../../../../../../:f:/s/fonval_intranet/EjqQZzOnewpKg8C8JJ9mQ5gBTK3oZVPYTXGBU3sGqZDgJQ?e=VFHnA8" TargetMode="External"/><Relationship Id="rId38" Type="http://schemas.openxmlformats.org/officeDocument/2006/relationships/hyperlink" Target="https://fondom-my.sharepoint.com/:x:/g/personal/luis_alvarez_fonvalmed_gov_co/ETh_N9UvmexOupGu6r8FxHwBBP3JSs8GjaWFCfhCK-MjAg?e=mifmEf" TargetMode="External"/><Relationship Id="rId46" Type="http://schemas.openxmlformats.org/officeDocument/2006/relationships/hyperlink" Target="https://fondom-my.sharepoint.com/:b:/g/personal/luis_alvarez_fonvalmed_gov_co/Ebea7K8ovrlLt9dOgBhVIUoBiLVqGegA1pnpo5lNrDwMbQ?e=VfORYT" TargetMode="External"/><Relationship Id="rId20" Type="http://schemas.openxmlformats.org/officeDocument/2006/relationships/hyperlink" Target="https://fondom-my.sharepoint.com/:f:/g/personal/luis_alvarez_fonvalmed_gov_co/EskX5v2Tb09CgMpwb8A1WmcBHxsrcs8a0lLTe348unvqXw?e=q791DY" TargetMode="External"/><Relationship Id="rId41" Type="http://schemas.openxmlformats.org/officeDocument/2006/relationships/hyperlink" Target="https://fondom-my.sharepoint.com/:x:/g/personal/luis_alvarez_fonvalmed_gov_co/ERZI0U5zhyVNlHyKiNM8HUQBn8XVYflrxcDRxcyVCHb1CA?e=1xISwy" TargetMode="External"/><Relationship Id="rId1" Type="http://schemas.openxmlformats.org/officeDocument/2006/relationships/hyperlink" Target="../../../../../../:f:/s/fonval_intranet/EjHGHENysAVCrfso-s6jDqEBGTDWTuGPa5esy4Hu-8e3_g?e=Xa00Kn" TargetMode="External"/><Relationship Id="rId6" Type="http://schemas.openxmlformats.org/officeDocument/2006/relationships/hyperlink" Target="https://fondom-my.sharepoint.com/:f:/g/personal/miguel_miranda_fonvalmed_gov_co/Ej1uRHY_U_pDuo1IM4EUUdIBoUTr9w7Uoud83oswWnvaSw?e=my6KzH"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f:/s/fonval_intranet/ElTFEjgJGstPnWrZjIzw95QBfT0ol2bL_LZ38HkESbZocg?e=qmlHmT" TargetMode="External"/><Relationship Id="rId13" Type="http://schemas.openxmlformats.org/officeDocument/2006/relationships/hyperlink" Target="../../../../../../:f:/s/fonval_intranet/EutF9YXWbENLk4pYRCxpXB8BOMiYG4tPtfxfhHR8DxW2rw?e=qBfb0P" TargetMode="External"/><Relationship Id="rId18" Type="http://schemas.openxmlformats.org/officeDocument/2006/relationships/drawing" Target="../drawings/drawing14.xml"/><Relationship Id="rId3" Type="http://schemas.openxmlformats.org/officeDocument/2006/relationships/hyperlink" Target="https://forms.office.com/Pages/ResponsePage.aspx?id=OxpQJu2uaUWhFKnwmCrFeMExZgmxLo5KoACDBBYnc_xUNklTWkpIN0tDUzRZMFRDU0VTVkc1SDVCUC4u" TargetMode="External"/><Relationship Id="rId21" Type="http://schemas.microsoft.com/office/2017/10/relationships/threadedComment" Target="../threadedComments/threadedComment8.xml"/><Relationship Id="rId7" Type="http://schemas.openxmlformats.org/officeDocument/2006/relationships/hyperlink" Target="../../../../../../../../../../../../../../../../../../../:x:/s/fonval_intranet/EUUZsxvzdWRIkfa20ElQzTQBYiR7ekDCNhrVLA11KcG6CQ?e=9NFKme" TargetMode="External"/><Relationship Id="rId12" Type="http://schemas.openxmlformats.org/officeDocument/2006/relationships/hyperlink" Target="../../../../../../:f:/s/fonval_intranet/EutF9YXWbENLk4pYRCxpXB8BOMiYG4tPtfxfhHR8DxW2rw?e=qBfb0P" TargetMode="External"/><Relationship Id="rId17" Type="http://schemas.openxmlformats.org/officeDocument/2006/relationships/printerSettings" Target="../printerSettings/printerSettings14.bin"/><Relationship Id="rId2" Type="http://schemas.openxmlformats.org/officeDocument/2006/relationships/hyperlink" Target="https://teams.microsoft.com/l/meetup-join/19%3ameeting_NWE2OTk2MGMtNzllMi00YWViLWFhODgtMjlhYWUzZjcwNWUy%40thread.v2/0?context=%7b%22Tid%22%3a%2226501a3b-aeed-4569-a114-a9f0982ac578%22%2c%22Oid%22%3a%2240c57a30-e0da-4c66-9374-ed305fa5488b%22%7d" TargetMode="External"/><Relationship Id="rId16" Type="http://schemas.openxmlformats.org/officeDocument/2006/relationships/hyperlink" Target="../../../../../../:f:/s/fonval_intranet/ElTFEjgJGstPnWrZjIzw95QBfT0ol2bL_LZ38HkESbZocg?e=qmlHmT" TargetMode="External"/><Relationship Id="rId20" Type="http://schemas.openxmlformats.org/officeDocument/2006/relationships/comments" Target="../comments9.xml"/><Relationship Id="rId1" Type="http://schemas.openxmlformats.org/officeDocument/2006/relationships/hyperlink" Target="https://fonvalmed.gov.co/participa/" TargetMode="External"/><Relationship Id="rId6" Type="http://schemas.openxmlformats.org/officeDocument/2006/relationships/hyperlink" Target="https://fonvalmed.gov.co/instrumentos-de-gestion-de-informacion-publica/" TargetMode="External"/><Relationship Id="rId11" Type="http://schemas.openxmlformats.org/officeDocument/2006/relationships/hyperlink" Target="../../../../../../:f:/s/fonval_intranet/ElTFEjgJGstPnWrZjIzw95QBfT0ol2bL_LZ38HkESbZocg?e=qmlHmT" TargetMode="External"/><Relationship Id="rId5" Type="http://schemas.openxmlformats.org/officeDocument/2006/relationships/hyperlink" Target="../../../../../../../../../../../../../../../../../../../:f:/s/fonval_intranet/ElwX9wOEbeBFuERTimnR_jEBbWjRi-P7QYkKa7GgoT5viQ?e=b3jstg" TargetMode="External"/><Relationship Id="rId15" Type="http://schemas.openxmlformats.org/officeDocument/2006/relationships/hyperlink" Target="../../../../../../:f:/s/fonval_intranet/ElTFEjgJGstPnWrZjIzw95QBfT0ol2bL_LZ38HkESbZocg?e=qmlHmT" TargetMode="External"/><Relationship Id="rId10" Type="http://schemas.openxmlformats.org/officeDocument/2006/relationships/hyperlink" Target="../../../../../../:f:/s/fonval_intranet/ElTFEjgJGstPnWrZjIzw95QBfT0ol2bL_LZ38HkESbZocg?e=qmlHmT" TargetMode="External"/><Relationship Id="rId19" Type="http://schemas.openxmlformats.org/officeDocument/2006/relationships/vmlDrawing" Target="../drawings/vmlDrawing9.vml"/><Relationship Id="rId4" Type="http://schemas.openxmlformats.org/officeDocument/2006/relationships/hyperlink" Target="../../../../../../../../../../../../../../../../../../../:f:/s/fonval_intranet/EjOBhXMwnhlAtVGXfPXYvvkB4slU3ATAUaaq9zXwuBiZtA?e=hcZmC8" TargetMode="External"/><Relationship Id="rId9" Type="http://schemas.openxmlformats.org/officeDocument/2006/relationships/hyperlink" Target="https://fonvalmed.gov.co/" TargetMode="External"/><Relationship Id="rId14" Type="http://schemas.openxmlformats.org/officeDocument/2006/relationships/hyperlink" Target="https://fonvalmed.gov.co/instrumentos-de-gestion-de-informacion-publica/" TargetMode="External"/></Relationships>
</file>

<file path=xl/worksheets/_rels/sheet15.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hyperlink" Target="https://fondom-my.sharepoint.com/:f:/g/personal/maria_cano_fonvalmed_gov_co/EhAfb1YIp3lNphUjjHMcv88B6ryFJk9rygwW5tkhcc2Zxw?e=EBWAWo" TargetMode="External"/><Relationship Id="rId7" Type="http://schemas.openxmlformats.org/officeDocument/2006/relationships/vmlDrawing" Target="../drawings/vmlDrawing10.vml"/><Relationship Id="rId2" Type="http://schemas.openxmlformats.org/officeDocument/2006/relationships/hyperlink" Target="https://medellin.gestiontransparente.com/Rendicion/Inicio.aspx" TargetMode="External"/><Relationship Id="rId1" Type="http://schemas.openxmlformats.org/officeDocument/2006/relationships/hyperlink" Target="https://fondom-my.sharepoint.com/:f:/g/personal/maria_cano_fonvalmed_gov_co/EhAfb1YIp3lNphUjjHMcv88B6ryFJk9rygwW5tkhcc2Zxw?e=EBWAWo" TargetMode="External"/><Relationship Id="rId6" Type="http://schemas.openxmlformats.org/officeDocument/2006/relationships/drawing" Target="../drawings/drawing15.xml"/><Relationship Id="rId5" Type="http://schemas.openxmlformats.org/officeDocument/2006/relationships/printerSettings" Target="../printerSettings/printerSettings15.bin"/><Relationship Id="rId4" Type="http://schemas.openxmlformats.org/officeDocument/2006/relationships/hyperlink" Target="https://medellin.gestiontransparente.com/Rendicion/Inicio.aspx" TargetMode="External"/><Relationship Id="rId9" Type="http://schemas.microsoft.com/office/2017/10/relationships/threadedComment" Target="../threadedComments/threadedComment9.xml"/></Relationships>
</file>

<file path=xl/worksheets/_rels/sheet16.xml.rels><?xml version="1.0" encoding="UTF-8" standalone="yes"?>
<Relationships xmlns="http://schemas.openxmlformats.org/package/2006/relationships"><Relationship Id="rId8" Type="http://schemas.openxmlformats.org/officeDocument/2006/relationships/hyperlink" Target="../../../../../../:b:/s/Fonvalmed2/EeiyTY1DzhZPjayKgkbAvvEBTMC8SHqHAOURoiymj-2kIg?e=6jKPvE" TargetMode="External"/><Relationship Id="rId3" Type="http://schemas.openxmlformats.org/officeDocument/2006/relationships/hyperlink" Target="../../../../../../:b:/s/Fonvalmed2/ER5OIxBH7JBIqBX7DP3QnO0BLlCzfCN6PcShMTajVzLf9w?e=Eh6mEv" TargetMode="External"/><Relationship Id="rId7" Type="http://schemas.openxmlformats.org/officeDocument/2006/relationships/hyperlink" Target="https://fonvalmed.gov.co/control/" TargetMode="External"/><Relationship Id="rId2" Type="http://schemas.openxmlformats.org/officeDocument/2006/relationships/hyperlink" Target="../../../../../../:x:/s/Fonvalmed2/ESDPNHE9zV5Ki0FaVUkvgd4BXoIAun7jOMDW3WgwP98r7g?e=opeGoR" TargetMode="External"/><Relationship Id="rId1" Type="http://schemas.openxmlformats.org/officeDocument/2006/relationships/hyperlink" Target="../../../../../../:b:/s/Fonvalmed2/EUQ_yHUhMnlCi2g8kHboBjoBOMwwMuYDeoFTLUeTTDUanA?e=9RkPS2" TargetMode="External"/><Relationship Id="rId6" Type="http://schemas.openxmlformats.org/officeDocument/2006/relationships/hyperlink" Target="https://fonvalmed.gov.co/control/" TargetMode="External"/><Relationship Id="rId11" Type="http://schemas.openxmlformats.org/officeDocument/2006/relationships/drawing" Target="../drawings/drawing16.xml"/><Relationship Id="rId5" Type="http://schemas.openxmlformats.org/officeDocument/2006/relationships/hyperlink" Target="../../../../../../:b:/s/Fonvalmed2/EU0iQwV-ZEhInh7fbI-0ZG4B5oX3W7N1Xy0qL9MtR7osGA?e=EJHZA3" TargetMode="External"/><Relationship Id="rId10" Type="http://schemas.openxmlformats.org/officeDocument/2006/relationships/printerSettings" Target="../printerSettings/printerSettings16.bin"/><Relationship Id="rId4" Type="http://schemas.openxmlformats.org/officeDocument/2006/relationships/hyperlink" Target="https://fonvalmed.gov.co/wp-content/uploads/2022/05/Informe-austeridad-en-el-gasto.pdf" TargetMode="External"/><Relationship Id="rId9" Type="http://schemas.openxmlformats.org/officeDocument/2006/relationships/hyperlink" Target="https://fonvalmed.gov.co/wp-content/uploads/2022/05/Informe-de-seguimiento-SUIT.pdf"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8.xml"/><Relationship Id="rId1" Type="http://schemas.openxmlformats.org/officeDocument/2006/relationships/printerSettings" Target="../printerSettings/printerSettings18.bin"/><Relationship Id="rId5" Type="http://schemas.microsoft.com/office/2017/10/relationships/threadedComment" Target="../threadedComments/threadedComment10.xml"/><Relationship Id="rId4" Type="http://schemas.openxmlformats.org/officeDocument/2006/relationships/comments" Target="../comments1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f:/s/fonval_intranet/Ek2oUgKNjZVBnwkrsa4PlPQB_M3jyZhGp76RRST6MeIv5A?e=apvxXR" TargetMode="External"/><Relationship Id="rId1" Type="http://schemas.openxmlformats.org/officeDocument/2006/relationships/hyperlink" Target="../../../../../../:f:/s/fonval_intranet/Ek2oUgKNjZVBnwkrsa4PlPQB_M3jyZhGp76RRST6MeIv5A?e=apvxXR"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youtube.com/watch?v=pwJuFbyhZFE&amp;ab_channel=datdata" TargetMode="External"/><Relationship Id="rId13" Type="http://schemas.openxmlformats.org/officeDocument/2006/relationships/printerSettings" Target="../printerSettings/printerSettings6.bin"/><Relationship Id="rId3" Type="http://schemas.openxmlformats.org/officeDocument/2006/relationships/hyperlink" Target="https://fondom-my.sharepoint.com/:x:/g/personal/victor_giraldo_fonvalmed_gov_co/EbtBr_QhE15Nl52OUNa5hccBzScNGSUIqC2BSNCTd2nwuA?e=bch8mq" TargetMode="External"/><Relationship Id="rId7" Type="http://schemas.openxmlformats.org/officeDocument/2006/relationships/hyperlink" Target="https://fondom-my.sharepoint.com/:x:/g/personal/victor_giraldo_fonvalmed_gov_co/ESW_Y-abXDJHqnD6thF9n-gB1eirfH5duo_qyvbOb6fOpA?e=psbfby" TargetMode="External"/><Relationship Id="rId12" Type="http://schemas.openxmlformats.org/officeDocument/2006/relationships/hyperlink" Target="../../../../../../:x:/s/fonval_intranet/EWwQAu2X-_5LnT7NiOukmTgBn00gRPnLqqMaqsU3bI3uyQ?e=Tn7Ff0" TargetMode="External"/><Relationship Id="rId17" Type="http://schemas.microsoft.com/office/2017/10/relationships/threadedComment" Target="../threadedComments/threadedComment1.xml"/><Relationship Id="rId2" Type="http://schemas.openxmlformats.org/officeDocument/2006/relationships/hyperlink" Target="../../../../:x:/g/personal/victor_giraldo_fonvalmed_gov_co/EbtBr_QhE15Nl52OUNa5hccBzScNGSUIqC2BSNCTd2nwuA?e=bch8mq" TargetMode="External"/><Relationship Id="rId16" Type="http://schemas.openxmlformats.org/officeDocument/2006/relationships/comments" Target="../comments2.xml"/><Relationship Id="rId1" Type="http://schemas.openxmlformats.org/officeDocument/2006/relationships/hyperlink" Target="../../../../:x:/g/personal/victor_giraldo_fonvalmed_gov_co/EbtBr_QhE15Nl52OUNa5hccBzScNGSUIqC2BSNCTd2nwuA?e=bch8mq" TargetMode="External"/><Relationship Id="rId6" Type="http://schemas.openxmlformats.org/officeDocument/2006/relationships/hyperlink" Target="../../../../:f:/g/personal/victor_giraldo_fonvalmed_gov_co/Eh10pOMIZoxGqcv5CbqeSa0BpcDv4ptZCG6M8ZHuE9KvAw?e=Bc0eaY" TargetMode="External"/><Relationship Id="rId11" Type="http://schemas.openxmlformats.org/officeDocument/2006/relationships/hyperlink" Target="https://fondom-my.sharepoint.com/:b:/g/personal/victor_giraldo_fonvalmed_gov_co/EZhTzEPCFjFMgGqe5GK6_JkBySnzegBqn0idUwNDv3C1Nw?e=jh2dqi" TargetMode="External"/><Relationship Id="rId5" Type="http://schemas.openxmlformats.org/officeDocument/2006/relationships/hyperlink" Target="../../../../:f:/g/personal/victor_giraldo_fonvalmed_gov_co/Eh10pOMIZoxGqcv5CbqeSa0BpcDv4ptZCG6M8ZHuE9KvAw?e=Bc0eaY" TargetMode="External"/><Relationship Id="rId15" Type="http://schemas.openxmlformats.org/officeDocument/2006/relationships/vmlDrawing" Target="../drawings/vmlDrawing2.vml"/><Relationship Id="rId10" Type="http://schemas.openxmlformats.org/officeDocument/2006/relationships/hyperlink" Target="https://fondom-my.sharepoint.com/:x:/g/personal/victor_giraldo_fonvalmed_gov_co/EbtBr_QhE15Nl52OUNa5hccBzScNGSUIqC2BSNCTd2nwuA?e=6yMB4o" TargetMode="External"/><Relationship Id="rId4" Type="http://schemas.openxmlformats.org/officeDocument/2006/relationships/hyperlink" Target="../../../../:b:/g/personal/victor_giraldo_fonvalmed_gov_co/ETExHynAJExIlHAobSjLYdABDn66NT7X5tIHX6vOmEMzZA?e=TdJpY7" TargetMode="External"/><Relationship Id="rId9" Type="http://schemas.openxmlformats.org/officeDocument/2006/relationships/hyperlink" Target="https://fondom-my.sharepoint.com/:x:/g/personal/victor_giraldo_fonvalmed_gov_co/EePyYpN508JJrhJQ54d9iOIBLdk-rnfM80M2uvyublVxFA?e=eVs1uC" TargetMode="External"/><Relationship Id="rId1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f:/s/fonval_intranet/EiL6exQ6ceJEg7QjM-hncXcBamvaec4KdqQ1LXmS91ppyg?e=e3pEfd" TargetMode="External"/><Relationship Id="rId13" Type="http://schemas.openxmlformats.org/officeDocument/2006/relationships/hyperlink" Target="../../../../../../:x:/s/fonval_intranet/EaJJg3WLbnVFn2TlG8S8Ps8BPHKEPRp2arnfT8809qyRyg?e=0ylMCY" TargetMode="External"/><Relationship Id="rId18" Type="http://schemas.microsoft.com/office/2017/10/relationships/threadedComment" Target="../threadedComments/threadedComment2.xml"/><Relationship Id="rId3" Type="http://schemas.openxmlformats.org/officeDocument/2006/relationships/hyperlink" Target="../../../../../../:f:/s/fonval_intranet/EufJvy59ESNDs5byF-iAIIQBi6SaRJ4sQvcvzuTx_35iZQ?e=KCclgD" TargetMode="External"/><Relationship Id="rId7" Type="http://schemas.openxmlformats.org/officeDocument/2006/relationships/hyperlink" Target="../../../../../../:f:/s/fonval_intranet/Eh5dC8PcSD1Fiw13as-11msB1g9826Ml-Nm2io265d8KnA?e=qnwAUr" TargetMode="External"/><Relationship Id="rId12" Type="http://schemas.openxmlformats.org/officeDocument/2006/relationships/hyperlink" Target="../../../../../../:p:/s/fonval_intranet/EY14wjMb7DtDryF5RQhS2PYBkFbi--rx-tjA_bidbV--eA?e=ZZDLJl" TargetMode="External"/><Relationship Id="rId17" Type="http://schemas.openxmlformats.org/officeDocument/2006/relationships/comments" Target="../comments3.xml"/><Relationship Id="rId2" Type="http://schemas.openxmlformats.org/officeDocument/2006/relationships/hyperlink" Target="../../../../../../:f:/s/fonval_intranet/EuQhrCoO2wNBmzZwXqK0sQwBuLFVP3vMBA0Gir83IhUCKw?e=6DH2Pe" TargetMode="External"/><Relationship Id="rId16" Type="http://schemas.openxmlformats.org/officeDocument/2006/relationships/vmlDrawing" Target="../drawings/vmlDrawing3.vml"/><Relationship Id="rId1" Type="http://schemas.openxmlformats.org/officeDocument/2006/relationships/hyperlink" Target="../../../../../../:f:/s/fonval_intranet/Eoha6dGqeExDqAL87yUekjUBDBuqwoeDiyrgUqxdWnpxaw?e=ZeWzS8" TargetMode="External"/><Relationship Id="rId6" Type="http://schemas.openxmlformats.org/officeDocument/2006/relationships/hyperlink" Target="../../../../../../:f:/s/fonval_intranet/Ej8yeK-2a9NLt4PGBRPOO1EB0cO1EsxLK9VTY0eGV74CbA?e=ch9bCx" TargetMode="External"/><Relationship Id="rId11" Type="http://schemas.openxmlformats.org/officeDocument/2006/relationships/hyperlink" Target="../../../../../../:p:/s/fonval_intranet/EXU3diEHMe9CvTWW7tam4ygBnjxwRCm3v9vosEoWUygoug?e=7z6gdi" TargetMode="External"/><Relationship Id="rId5" Type="http://schemas.openxmlformats.org/officeDocument/2006/relationships/hyperlink" Target="../../../../../../:f:/s/fonval_intranet/EtYxNamtSDFImH92OwS2QLUBGlssyZ6k1mDNfsctGyrTrw?e=bGs6On" TargetMode="External"/><Relationship Id="rId15" Type="http://schemas.openxmlformats.org/officeDocument/2006/relationships/drawing" Target="../drawings/drawing7.xml"/><Relationship Id="rId10" Type="http://schemas.openxmlformats.org/officeDocument/2006/relationships/hyperlink" Target="../../../../../../:f:/s/fonval_intranet/EoD1wGgK7d1AsVDaB498xR4B-8kanMXwuab6IDKlx4sMHQ?e=GuJkEV" TargetMode="External"/><Relationship Id="rId4" Type="http://schemas.openxmlformats.org/officeDocument/2006/relationships/hyperlink" Target="../../../../../../:f:/s/fonval_intranet/EvOb4IIMZlVIlk-4B1bRMroBazBfILRTMe4iIMjLGItOeQ?e=jN5uHo" TargetMode="External"/><Relationship Id="rId9" Type="http://schemas.openxmlformats.org/officeDocument/2006/relationships/hyperlink" Target="../../../../../../:f:/s/fonval_intranet/Em7gnJYFLLZBpyC2xuHyep0B-aKQsSdvm3_vwPKlSQMXLA?e=Ltew7D" TargetMode="External"/><Relationship Id="rId1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microsoft.com/office/2017/10/relationships/threadedComment" Target="../threadedComments/threadedComment3.xml"/><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microsoft.com/office/2017/10/relationships/threadedComment" Target="../threadedComments/threadedComment4.xml"/><Relationship Id="rId2" Type="http://schemas.openxmlformats.org/officeDocument/2006/relationships/hyperlink" Target="../../../../../../:f:/s/fonval_intranet/EoLmYwG-e2hEh3rhGpXGgmgB98tXAXYFkRBYmtcLAWgyzg?e=8Gxl1u" TargetMode="External"/><Relationship Id="rId1" Type="http://schemas.openxmlformats.org/officeDocument/2006/relationships/hyperlink" Target="../../../../../../:f:/s/fonval_intranet/EgfY_vAOQKBClD1p5_7q0jMBsR2CH2hROzQ7eLJ0ND0Djg?e=Ccqyxn"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D3A68-854D-4B18-BF2E-5E0089B8178F}">
  <dimension ref="A1:K31"/>
  <sheetViews>
    <sheetView showGridLines="0" tabSelected="1" zoomScale="80" zoomScaleNormal="80" workbookViewId="0">
      <pane ySplit="17" topLeftCell="A" activePane="bottomLeft" state="frozen"/>
      <selection pane="bottomLeft"/>
    </sheetView>
  </sheetViews>
  <sheetFormatPr baseColWidth="10" defaultColWidth="0" defaultRowHeight="15" zeroHeight="1" x14ac:dyDescent="0.25"/>
  <cols>
    <col min="1" max="2" width="11.42578125" customWidth="1"/>
    <col min="3" max="3" width="12.7109375" customWidth="1"/>
    <col min="4" max="11" width="11.42578125" customWidth="1"/>
    <col min="12" max="16384" width="10.85546875" hidden="1"/>
  </cols>
  <sheetData>
    <row r="1" spans="2:11" ht="48.95" customHeight="1" x14ac:dyDescent="0.25"/>
    <row r="2" spans="2:11" x14ac:dyDescent="0.25"/>
    <row r="3" spans="2:11" x14ac:dyDescent="0.25"/>
    <row r="4" spans="2:11" x14ac:dyDescent="0.25"/>
    <row r="5" spans="2:11" x14ac:dyDescent="0.25"/>
    <row r="6" spans="2:11" x14ac:dyDescent="0.25"/>
    <row r="7" spans="2:11" x14ac:dyDescent="0.25"/>
    <row r="8" spans="2:11" ht="30" customHeight="1" x14ac:dyDescent="0.25">
      <c r="B8" s="623" t="s">
        <v>0</v>
      </c>
      <c r="C8" s="623"/>
      <c r="D8" s="623"/>
      <c r="E8" s="623"/>
      <c r="F8" s="623"/>
      <c r="G8" s="623"/>
      <c r="H8" s="623"/>
      <c r="I8" s="623"/>
      <c r="J8" s="623"/>
      <c r="K8" s="84"/>
    </row>
    <row r="9" spans="2:11" ht="11.25" customHeight="1" x14ac:dyDescent="0.25"/>
    <row r="10" spans="2:11" s="33" customFormat="1" ht="30" customHeight="1" x14ac:dyDescent="0.25">
      <c r="B10" s="630" t="s">
        <v>1</v>
      </c>
      <c r="C10" s="630"/>
      <c r="D10" s="622" t="s">
        <v>2</v>
      </c>
      <c r="E10" s="622"/>
      <c r="F10" s="622"/>
      <c r="G10" s="622"/>
      <c r="H10" s="622"/>
      <c r="I10" s="622"/>
      <c r="J10" s="622"/>
    </row>
    <row r="11" spans="2:11" s="33" customFormat="1" ht="30" customHeight="1" x14ac:dyDescent="0.25">
      <c r="B11" s="624" t="s">
        <v>3</v>
      </c>
      <c r="C11" s="625"/>
      <c r="D11" s="622" t="s">
        <v>4</v>
      </c>
      <c r="E11" s="622"/>
      <c r="F11" s="622"/>
      <c r="G11" s="622"/>
      <c r="H11" s="622"/>
      <c r="I11" s="622"/>
      <c r="J11" s="622"/>
    </row>
    <row r="12" spans="2:11" s="33" customFormat="1" ht="30" customHeight="1" x14ac:dyDescent="0.25">
      <c r="B12" s="626" t="s">
        <v>5</v>
      </c>
      <c r="C12" s="627"/>
      <c r="D12" s="622" t="s">
        <v>6</v>
      </c>
      <c r="E12" s="622"/>
      <c r="F12" s="622"/>
      <c r="G12" s="622"/>
      <c r="H12" s="622"/>
      <c r="I12" s="622"/>
      <c r="J12" s="622"/>
    </row>
    <row r="13" spans="2:11" s="33" customFormat="1" ht="30" customHeight="1" x14ac:dyDescent="0.25">
      <c r="B13" s="628" t="s">
        <v>7</v>
      </c>
      <c r="C13" s="629"/>
      <c r="D13" s="622" t="s">
        <v>8</v>
      </c>
      <c r="E13" s="622"/>
      <c r="F13" s="622"/>
      <c r="G13" s="622"/>
      <c r="H13" s="622"/>
      <c r="I13" s="622"/>
      <c r="J13" s="622"/>
    </row>
    <row r="14" spans="2:11" x14ac:dyDescent="0.25"/>
    <row r="15" spans="2:11" x14ac:dyDescent="0.25"/>
    <row r="16" spans="2:11" x14ac:dyDescent="0.25">
      <c r="J16" s="345" t="s">
        <v>9</v>
      </c>
    </row>
    <row r="17" customFormat="1" x14ac:dyDescent="0.25"/>
    <row r="18" customFormat="1" hidden="1" x14ac:dyDescent="0.25"/>
    <row r="19" customFormat="1" ht="15.75" hidden="1" customHeight="1" x14ac:dyDescent="0.25"/>
    <row r="20" customFormat="1" hidden="1" x14ac:dyDescent="0.25"/>
    <row r="21" customFormat="1" hidden="1" x14ac:dyDescent="0.25"/>
    <row r="22" customFormat="1" hidden="1" x14ac:dyDescent="0.25"/>
    <row r="23" customFormat="1" hidden="1" x14ac:dyDescent="0.25"/>
    <row r="24" customFormat="1" hidden="1" x14ac:dyDescent="0.25"/>
    <row r="25" customFormat="1" hidden="1" x14ac:dyDescent="0.25"/>
    <row r="26" customFormat="1" hidden="1" x14ac:dyDescent="0.25"/>
    <row r="27" customFormat="1" hidden="1" x14ac:dyDescent="0.25"/>
    <row r="28" customFormat="1" hidden="1" x14ac:dyDescent="0.25"/>
    <row r="29" customFormat="1" hidden="1" x14ac:dyDescent="0.25"/>
    <row r="30" customFormat="1" hidden="1" x14ac:dyDescent="0.25"/>
    <row r="31" customFormat="1" hidden="1" x14ac:dyDescent="0.25"/>
  </sheetData>
  <mergeCells count="9">
    <mergeCell ref="D13:J13"/>
    <mergeCell ref="B8:J8"/>
    <mergeCell ref="B11:C11"/>
    <mergeCell ref="B12:C12"/>
    <mergeCell ref="B13:C13"/>
    <mergeCell ref="B10:C10"/>
    <mergeCell ref="D10:J10"/>
    <mergeCell ref="D11:J11"/>
    <mergeCell ref="D12:J12"/>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860-BB15-4949-AEC2-69E59D19FDD2}">
  <dimension ref="A1:AV57"/>
  <sheetViews>
    <sheetView showGridLines="0" zoomScale="60" zoomScaleNormal="60" workbookViewId="0">
      <pane xSplit="5" ySplit="6" topLeftCell="F7" activePane="bottomRight" state="frozen"/>
      <selection pane="topRight" activeCell="F1" sqref="F1"/>
      <selection pane="bottomLeft" activeCell="A7" sqref="A7"/>
      <selection pane="bottomRight"/>
    </sheetView>
  </sheetViews>
  <sheetFormatPr baseColWidth="10" defaultColWidth="15.5703125" defaultRowHeight="30" customHeight="1" x14ac:dyDescent="0.25"/>
  <cols>
    <col min="1" max="1" width="15.5703125" style="33"/>
    <col min="2" max="2" width="10.140625" style="46" customWidth="1"/>
    <col min="3" max="3" width="15.5703125" style="33"/>
    <col min="4" max="4" width="25.85546875" style="33" customWidth="1"/>
    <col min="5" max="5" width="34.85546875" style="33" customWidth="1"/>
    <col min="6" max="6" width="13.42578125" style="33" customWidth="1"/>
    <col min="7" max="7" width="14.42578125" style="33" customWidth="1"/>
    <col min="8" max="8" width="9.42578125" style="33" customWidth="1"/>
    <col min="9" max="9" width="18.140625" style="33" customWidth="1"/>
    <col min="10" max="17" width="7.140625" style="33" customWidth="1"/>
    <col min="18" max="18" width="26.42578125" style="105" customWidth="1"/>
    <col min="19" max="19" width="24.140625" style="105" customWidth="1"/>
    <col min="20" max="26" width="5.42578125" style="33" customWidth="1"/>
    <col min="27" max="27" width="6.42578125" style="33" customWidth="1"/>
    <col min="28" max="28" width="6.28515625" style="33" customWidth="1"/>
    <col min="29" max="29" width="24.28515625" style="105" customWidth="1"/>
    <col min="30" max="30" width="16" style="105" customWidth="1"/>
    <col min="31" max="38" width="5.42578125" style="33" customWidth="1"/>
    <col min="39" max="39" width="16" style="105" customWidth="1"/>
    <col min="40" max="47" width="5.42578125" style="33" customWidth="1"/>
    <col min="48" max="48" width="13.140625" style="105" customWidth="1"/>
    <col min="49" max="16384" width="15.5703125" style="33"/>
  </cols>
  <sheetData>
    <row r="1" spans="1:48" ht="48.95" customHeight="1" x14ac:dyDescent="0.25"/>
    <row r="2" spans="1:48" ht="21.75" customHeight="1" x14ac:dyDescent="0.25">
      <c r="A2" s="655" t="s">
        <v>123</v>
      </c>
      <c r="B2" s="655"/>
      <c r="C2" s="655"/>
      <c r="D2" s="655"/>
      <c r="E2" s="655"/>
      <c r="F2" s="655"/>
      <c r="G2" s="655"/>
      <c r="H2" s="655"/>
      <c r="I2" s="1" t="s">
        <v>124</v>
      </c>
      <c r="J2" s="673" t="s">
        <v>125</v>
      </c>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108"/>
    </row>
    <row r="3" spans="1:48" ht="21.75" customHeight="1" x14ac:dyDescent="0.25">
      <c r="A3" s="655"/>
      <c r="B3" s="655"/>
      <c r="C3" s="655"/>
      <c r="D3" s="655"/>
      <c r="E3" s="655"/>
      <c r="F3" s="655"/>
      <c r="G3" s="655"/>
      <c r="H3" s="655"/>
      <c r="I3" s="1" t="s">
        <v>126</v>
      </c>
      <c r="J3" s="673"/>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4"/>
      <c r="AQ3" s="674"/>
      <c r="AR3" s="674"/>
      <c r="AS3" s="674"/>
      <c r="AT3" s="674"/>
      <c r="AU3" s="674"/>
      <c r="AV3" s="108"/>
    </row>
    <row r="4" spans="1:48" ht="21.75" customHeight="1" x14ac:dyDescent="0.25">
      <c r="A4" s="655"/>
      <c r="B4" s="655"/>
      <c r="C4" s="655"/>
      <c r="D4" s="655"/>
      <c r="E4" s="655"/>
      <c r="F4" s="655"/>
      <c r="G4" s="655"/>
      <c r="H4" s="655"/>
      <c r="I4" s="1" t="s">
        <v>127</v>
      </c>
      <c r="J4" s="730"/>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108"/>
    </row>
    <row r="5" spans="1:48" ht="30" customHeight="1" x14ac:dyDescent="0.25">
      <c r="A5" s="657" t="s">
        <v>128</v>
      </c>
      <c r="B5" s="657"/>
      <c r="C5" s="657"/>
      <c r="D5" s="657"/>
      <c r="E5" s="657"/>
      <c r="F5" s="13"/>
      <c r="G5" s="657" t="s">
        <v>221</v>
      </c>
      <c r="H5" s="657"/>
      <c r="I5" s="13" t="s">
        <v>129</v>
      </c>
      <c r="J5" s="658" t="s">
        <v>130</v>
      </c>
      <c r="K5" s="658" t="s">
        <v>131</v>
      </c>
      <c r="L5" s="658" t="s">
        <v>132</v>
      </c>
      <c r="M5" s="658" t="s">
        <v>133</v>
      </c>
      <c r="N5" s="658" t="s">
        <v>134</v>
      </c>
      <c r="O5" s="658" t="s">
        <v>135</v>
      </c>
      <c r="P5" s="659" t="s">
        <v>136</v>
      </c>
      <c r="Q5" s="659" t="s">
        <v>222</v>
      </c>
      <c r="R5" s="661" t="s">
        <v>138</v>
      </c>
      <c r="S5" s="661" t="s">
        <v>373</v>
      </c>
      <c r="T5" s="660" t="s">
        <v>140</v>
      </c>
      <c r="U5" s="660" t="s">
        <v>141</v>
      </c>
      <c r="V5" s="660" t="s">
        <v>142</v>
      </c>
      <c r="W5" s="660" t="s">
        <v>143</v>
      </c>
      <c r="X5" s="660" t="s">
        <v>144</v>
      </c>
      <c r="Y5" s="660" t="s">
        <v>145</v>
      </c>
      <c r="Z5" s="663" t="s">
        <v>146</v>
      </c>
      <c r="AA5" s="740" t="s">
        <v>296</v>
      </c>
      <c r="AB5" s="741" t="s">
        <v>374</v>
      </c>
      <c r="AC5" s="664" t="s">
        <v>148</v>
      </c>
      <c r="AD5" s="671" t="s">
        <v>373</v>
      </c>
      <c r="AE5" s="738" t="s">
        <v>149</v>
      </c>
      <c r="AF5" s="662" t="s">
        <v>150</v>
      </c>
      <c r="AG5" s="662" t="s">
        <v>151</v>
      </c>
      <c r="AH5" s="662" t="s">
        <v>152</v>
      </c>
      <c r="AI5" s="662" t="s">
        <v>153</v>
      </c>
      <c r="AJ5" s="662" t="s">
        <v>154</v>
      </c>
      <c r="AK5" s="676" t="s">
        <v>155</v>
      </c>
      <c r="AL5" s="676" t="s">
        <v>225</v>
      </c>
      <c r="AM5" s="707" t="s">
        <v>156</v>
      </c>
      <c r="AN5" s="675" t="s">
        <v>157</v>
      </c>
      <c r="AO5" s="675" t="s">
        <v>158</v>
      </c>
      <c r="AP5" s="675" t="s">
        <v>159</v>
      </c>
      <c r="AQ5" s="675" t="s">
        <v>160</v>
      </c>
      <c r="AR5" s="675" t="s">
        <v>161</v>
      </c>
      <c r="AS5" s="675" t="s">
        <v>162</v>
      </c>
      <c r="AT5" s="666" t="s">
        <v>163</v>
      </c>
      <c r="AU5" s="666" t="s">
        <v>226</v>
      </c>
      <c r="AV5" s="654" t="s">
        <v>165</v>
      </c>
    </row>
    <row r="6" spans="1:48" ht="38.1" customHeight="1" x14ac:dyDescent="0.25">
      <c r="A6" s="7" t="s">
        <v>18</v>
      </c>
      <c r="B6" s="68" t="s">
        <v>166</v>
      </c>
      <c r="C6" s="7" t="s">
        <v>167</v>
      </c>
      <c r="D6" s="6" t="s">
        <v>128</v>
      </c>
      <c r="E6" s="6" t="s">
        <v>168</v>
      </c>
      <c r="F6" s="6" t="s">
        <v>169</v>
      </c>
      <c r="G6" s="6" t="s">
        <v>375</v>
      </c>
      <c r="H6" s="6" t="s">
        <v>376</v>
      </c>
      <c r="I6" s="6" t="s">
        <v>129</v>
      </c>
      <c r="J6" s="658"/>
      <c r="K6" s="658"/>
      <c r="L6" s="658"/>
      <c r="M6" s="658"/>
      <c r="N6" s="658"/>
      <c r="O6" s="658"/>
      <c r="P6" s="659"/>
      <c r="Q6" s="659"/>
      <c r="R6" s="661"/>
      <c r="S6" s="661"/>
      <c r="T6" s="660"/>
      <c r="U6" s="660"/>
      <c r="V6" s="660"/>
      <c r="W6" s="660"/>
      <c r="X6" s="660"/>
      <c r="Y6" s="660"/>
      <c r="Z6" s="663"/>
      <c r="AA6" s="740"/>
      <c r="AB6" s="742"/>
      <c r="AC6" s="665"/>
      <c r="AD6" s="672"/>
      <c r="AE6" s="738"/>
      <c r="AF6" s="662"/>
      <c r="AG6" s="662"/>
      <c r="AH6" s="662"/>
      <c r="AI6" s="662"/>
      <c r="AJ6" s="662"/>
      <c r="AK6" s="676"/>
      <c r="AL6" s="676"/>
      <c r="AM6" s="708"/>
      <c r="AN6" s="675"/>
      <c r="AO6" s="675"/>
      <c r="AP6" s="675"/>
      <c r="AQ6" s="675"/>
      <c r="AR6" s="675"/>
      <c r="AS6" s="675"/>
      <c r="AT6" s="666"/>
      <c r="AU6" s="666"/>
      <c r="AV6" s="654"/>
    </row>
    <row r="7" spans="1:48" ht="120.75" customHeight="1" x14ac:dyDescent="0.25">
      <c r="A7" s="14" t="s">
        <v>377</v>
      </c>
      <c r="B7" s="539" t="s">
        <v>173</v>
      </c>
      <c r="C7" s="549" t="s">
        <v>378</v>
      </c>
      <c r="D7" s="735" t="s">
        <v>379</v>
      </c>
      <c r="E7" s="9" t="s">
        <v>64</v>
      </c>
      <c r="F7" s="201">
        <v>0.38</v>
      </c>
      <c r="G7" s="202">
        <f>(57/12)/100</f>
        <v>4.7500000000000001E-2</v>
      </c>
      <c r="H7" s="203">
        <f>(95-38)/100</f>
        <v>0.56999999999999995</v>
      </c>
      <c r="I7" s="201">
        <v>1</v>
      </c>
      <c r="J7" s="329">
        <v>4.7E-2</v>
      </c>
      <c r="K7" s="205">
        <f>+J7</f>
        <v>4.7E-2</v>
      </c>
      <c r="L7" s="329">
        <v>4.7E-2</v>
      </c>
      <c r="M7" s="205">
        <f>+L7</f>
        <v>4.7E-2</v>
      </c>
      <c r="N7" s="329">
        <v>4.7E-2</v>
      </c>
      <c r="O7" s="205">
        <f>+N7</f>
        <v>4.7E-2</v>
      </c>
      <c r="P7" s="331">
        <f>J7+L7+N7</f>
        <v>0.14100000000000001</v>
      </c>
      <c r="Q7" s="383">
        <f>+K7+M7+O7</f>
        <v>0.14100000000000001</v>
      </c>
      <c r="R7" s="128" t="s">
        <v>380</v>
      </c>
      <c r="S7" s="302" t="s">
        <v>381</v>
      </c>
      <c r="T7" s="366">
        <v>4.7E-2</v>
      </c>
      <c r="U7" s="83">
        <f t="shared" ref="U7:U22" si="0">+T7</f>
        <v>4.7E-2</v>
      </c>
      <c r="V7" s="366">
        <v>4.7E-2</v>
      </c>
      <c r="W7" s="83">
        <f t="shared" ref="W7:W22" si="1">+V7</f>
        <v>4.7E-2</v>
      </c>
      <c r="X7" s="366">
        <v>4.7E-2</v>
      </c>
      <c r="Y7" s="83">
        <f t="shared" ref="Y7:Y22" si="2">+X7</f>
        <v>4.7E-2</v>
      </c>
      <c r="Z7" s="366">
        <f>T7+V7+X7</f>
        <v>0.14100000000000001</v>
      </c>
      <c r="AA7" s="383">
        <f>+U7+W7+Y7</f>
        <v>0.14100000000000001</v>
      </c>
      <c r="AB7" s="384">
        <f>+AA7+Q7</f>
        <v>0.28200000000000003</v>
      </c>
      <c r="AC7" s="97" t="s">
        <v>380</v>
      </c>
      <c r="AD7" s="382" t="s">
        <v>381</v>
      </c>
      <c r="AE7" s="303">
        <v>4.7E-2</v>
      </c>
      <c r="AF7" s="83"/>
      <c r="AG7" s="83">
        <v>4.7E-2</v>
      </c>
      <c r="AH7" s="83"/>
      <c r="AI7" s="83">
        <v>4.7E-2</v>
      </c>
      <c r="AJ7" s="83"/>
      <c r="AK7" s="83">
        <f>AE7+AG7+AI7</f>
        <v>0.14100000000000001</v>
      </c>
      <c r="AL7" s="83"/>
      <c r="AM7" s="97"/>
      <c r="AN7" s="83">
        <v>4.7E-2</v>
      </c>
      <c r="AO7" s="83"/>
      <c r="AP7" s="83">
        <v>4.7E-2</v>
      </c>
      <c r="AQ7" s="83"/>
      <c r="AR7" s="83">
        <v>4.7E-2</v>
      </c>
      <c r="AS7" s="83"/>
      <c r="AT7" s="83">
        <f>AN7+AP7+AR7</f>
        <v>0.14100000000000001</v>
      </c>
      <c r="AU7" s="83"/>
      <c r="AV7" s="97"/>
    </row>
    <row r="8" spans="1:48" ht="120.75" customHeight="1" x14ac:dyDescent="0.25">
      <c r="A8" s="14" t="s">
        <v>377</v>
      </c>
      <c r="B8" s="539" t="s">
        <v>173</v>
      </c>
      <c r="C8" s="549" t="s">
        <v>378</v>
      </c>
      <c r="D8" s="736"/>
      <c r="E8" s="9" t="s">
        <v>382</v>
      </c>
      <c r="F8" s="201">
        <v>0.38</v>
      </c>
      <c r="G8" s="202">
        <f>(57/12)/100</f>
        <v>4.7500000000000001E-2</v>
      </c>
      <c r="H8" s="203">
        <f>(95-38)/100</f>
        <v>0.56999999999999995</v>
      </c>
      <c r="I8" s="11"/>
      <c r="J8" s="329">
        <v>4.7E-2</v>
      </c>
      <c r="K8" s="205">
        <f>+J8</f>
        <v>4.7E-2</v>
      </c>
      <c r="L8" s="329">
        <v>4.7E-2</v>
      </c>
      <c r="M8" s="205">
        <f>+L8</f>
        <v>4.7E-2</v>
      </c>
      <c r="N8" s="329">
        <v>4.7E-2</v>
      </c>
      <c r="O8" s="205">
        <f>+N8</f>
        <v>4.7E-2</v>
      </c>
      <c r="P8" s="331">
        <f t="shared" ref="P8:P22" si="3">J8+L8+N8</f>
        <v>0.14100000000000001</v>
      </c>
      <c r="Q8" s="383">
        <f t="shared" ref="Q8:Q22" si="4">+K8+M8+O8</f>
        <v>0.14100000000000001</v>
      </c>
      <c r="R8" s="128" t="s">
        <v>380</v>
      </c>
      <c r="S8" s="302" t="s">
        <v>381</v>
      </c>
      <c r="T8" s="366">
        <v>4.7E-2</v>
      </c>
      <c r="U8" s="83">
        <f t="shared" si="0"/>
        <v>4.7E-2</v>
      </c>
      <c r="V8" s="366">
        <v>4.7E-2</v>
      </c>
      <c r="W8" s="83">
        <f t="shared" si="1"/>
        <v>4.7E-2</v>
      </c>
      <c r="X8" s="366">
        <v>4.7E-2</v>
      </c>
      <c r="Y8" s="83">
        <f t="shared" si="2"/>
        <v>4.7E-2</v>
      </c>
      <c r="Z8" s="366">
        <f t="shared" ref="Z8:Z22" si="5">T8+V8+X8</f>
        <v>0.14100000000000001</v>
      </c>
      <c r="AA8" s="383">
        <f t="shared" ref="AA8:AA22" si="6">+U8+W8+Y8</f>
        <v>0.14100000000000001</v>
      </c>
      <c r="AB8" s="384">
        <f>+AA8+Q8</f>
        <v>0.28200000000000003</v>
      </c>
      <c r="AC8" s="97" t="s">
        <v>380</v>
      </c>
      <c r="AD8" s="382" t="s">
        <v>381</v>
      </c>
      <c r="AE8" s="303">
        <v>4.7E-2</v>
      </c>
      <c r="AF8" s="83"/>
      <c r="AG8" s="83">
        <v>4.7E-2</v>
      </c>
      <c r="AH8" s="83"/>
      <c r="AI8" s="83">
        <v>4.7E-2</v>
      </c>
      <c r="AJ8" s="83"/>
      <c r="AK8" s="83">
        <f t="shared" ref="AK8:AK22" si="7">AE8+AG8+AI8</f>
        <v>0.14100000000000001</v>
      </c>
      <c r="AL8" s="83"/>
      <c r="AM8" s="97"/>
      <c r="AN8" s="83">
        <v>4.7E-2</v>
      </c>
      <c r="AO8" s="83"/>
      <c r="AP8" s="83">
        <v>4.7E-2</v>
      </c>
      <c r="AQ8" s="83"/>
      <c r="AR8" s="83">
        <v>4.7E-2</v>
      </c>
      <c r="AS8" s="83"/>
      <c r="AT8" s="83">
        <f t="shared" ref="AT8:AT22" si="8">AN8+AP8+AR8</f>
        <v>0.14100000000000001</v>
      </c>
      <c r="AU8" s="83"/>
      <c r="AV8" s="97"/>
    </row>
    <row r="9" spans="1:48" ht="120.75" customHeight="1" x14ac:dyDescent="0.25">
      <c r="A9" s="14" t="s">
        <v>377</v>
      </c>
      <c r="B9" s="539" t="s">
        <v>173</v>
      </c>
      <c r="C9" s="549" t="s">
        <v>378</v>
      </c>
      <c r="D9" s="737"/>
      <c r="E9" s="9" t="s">
        <v>70</v>
      </c>
      <c r="F9" s="201">
        <v>0.1</v>
      </c>
      <c r="G9" s="203">
        <f>(85/12)/100</f>
        <v>7.0833333333333331E-2</v>
      </c>
      <c r="H9" s="201">
        <f>(95-10)/100</f>
        <v>0.85</v>
      </c>
      <c r="I9" s="11"/>
      <c r="J9" s="329">
        <v>7.0999999999999994E-2</v>
      </c>
      <c r="K9" s="205">
        <f>+J9</f>
        <v>7.0999999999999994E-2</v>
      </c>
      <c r="L9" s="329">
        <v>7.0999999999999994E-2</v>
      </c>
      <c r="M9" s="205">
        <f>+L9</f>
        <v>7.0999999999999994E-2</v>
      </c>
      <c r="N9" s="329">
        <v>7.0999999999999994E-2</v>
      </c>
      <c r="O9" s="205">
        <f>+N9</f>
        <v>7.0999999999999994E-2</v>
      </c>
      <c r="P9" s="331">
        <f t="shared" si="3"/>
        <v>0.21299999999999997</v>
      </c>
      <c r="Q9" s="383">
        <f t="shared" si="4"/>
        <v>0.21299999999999997</v>
      </c>
      <c r="R9" s="128" t="s">
        <v>380</v>
      </c>
      <c r="S9" s="302" t="s">
        <v>381</v>
      </c>
      <c r="T9" s="366">
        <v>7.0999999999999994E-2</v>
      </c>
      <c r="U9" s="83">
        <f t="shared" si="0"/>
        <v>7.0999999999999994E-2</v>
      </c>
      <c r="V9" s="366">
        <v>7.0999999999999994E-2</v>
      </c>
      <c r="W9" s="83">
        <f t="shared" si="1"/>
        <v>7.0999999999999994E-2</v>
      </c>
      <c r="X9" s="366">
        <v>7.0999999999999994E-2</v>
      </c>
      <c r="Y9" s="83">
        <f t="shared" si="2"/>
        <v>7.0999999999999994E-2</v>
      </c>
      <c r="Z9" s="366">
        <f t="shared" si="5"/>
        <v>0.21299999999999997</v>
      </c>
      <c r="AA9" s="383">
        <f t="shared" si="6"/>
        <v>0.21299999999999997</v>
      </c>
      <c r="AB9" s="384">
        <f t="shared" ref="AB9:AB22" si="9">+AA9+Q9</f>
        <v>0.42599999999999993</v>
      </c>
      <c r="AC9" s="97" t="s">
        <v>380</v>
      </c>
      <c r="AD9" s="382" t="s">
        <v>381</v>
      </c>
      <c r="AE9" s="303">
        <v>7.0999999999999994E-2</v>
      </c>
      <c r="AF9" s="83"/>
      <c r="AG9" s="83">
        <v>7.0999999999999994E-2</v>
      </c>
      <c r="AH9" s="83"/>
      <c r="AI9" s="83">
        <v>7.0999999999999994E-2</v>
      </c>
      <c r="AJ9" s="83"/>
      <c r="AK9" s="83">
        <f t="shared" si="7"/>
        <v>0.21299999999999997</v>
      </c>
      <c r="AL9" s="83"/>
      <c r="AM9" s="97"/>
      <c r="AN9" s="83">
        <v>7.0999999999999994E-2</v>
      </c>
      <c r="AO9" s="83"/>
      <c r="AP9" s="83">
        <v>7.0999999999999994E-2</v>
      </c>
      <c r="AQ9" s="83"/>
      <c r="AR9" s="83">
        <v>7.0999999999999994E-2</v>
      </c>
      <c r="AS9" s="83"/>
      <c r="AT9" s="83">
        <f t="shared" si="8"/>
        <v>0.21299999999999997</v>
      </c>
      <c r="AU9" s="83"/>
      <c r="AV9" s="97"/>
    </row>
    <row r="10" spans="1:48" ht="60" x14ac:dyDescent="0.25">
      <c r="A10" s="14" t="s">
        <v>377</v>
      </c>
      <c r="B10" s="543" t="s">
        <v>383</v>
      </c>
      <c r="C10" s="543" t="s">
        <v>384</v>
      </c>
      <c r="D10" s="534" t="s">
        <v>385</v>
      </c>
      <c r="E10" s="9" t="s">
        <v>72</v>
      </c>
      <c r="F10" s="201">
        <v>0.38</v>
      </c>
      <c r="G10" s="202">
        <f>(57/12)/100</f>
        <v>4.7500000000000001E-2</v>
      </c>
      <c r="H10" s="203">
        <f>(95-38)/100</f>
        <v>0.56999999999999995</v>
      </c>
      <c r="I10" s="11"/>
      <c r="J10" s="329">
        <v>4.7E-2</v>
      </c>
      <c r="K10" s="205">
        <f>+J10</f>
        <v>4.7E-2</v>
      </c>
      <c r="L10" s="329">
        <v>4.7E-2</v>
      </c>
      <c r="M10" s="205">
        <f>+L10</f>
        <v>4.7E-2</v>
      </c>
      <c r="N10" s="329">
        <v>4.7E-2</v>
      </c>
      <c r="O10" s="205">
        <f>+N10</f>
        <v>4.7E-2</v>
      </c>
      <c r="P10" s="331">
        <f t="shared" si="3"/>
        <v>0.14100000000000001</v>
      </c>
      <c r="Q10" s="383">
        <f t="shared" si="4"/>
        <v>0.14100000000000001</v>
      </c>
      <c r="R10" s="128" t="s">
        <v>386</v>
      </c>
      <c r="S10" s="302" t="s">
        <v>381</v>
      </c>
      <c r="T10" s="366">
        <v>4.7E-2</v>
      </c>
      <c r="U10" s="83">
        <f t="shared" si="0"/>
        <v>4.7E-2</v>
      </c>
      <c r="V10" s="366">
        <v>4.7E-2</v>
      </c>
      <c r="W10" s="83">
        <f t="shared" si="1"/>
        <v>4.7E-2</v>
      </c>
      <c r="X10" s="366">
        <v>4.7E-2</v>
      </c>
      <c r="Y10" s="83">
        <f t="shared" si="2"/>
        <v>4.7E-2</v>
      </c>
      <c r="Z10" s="366">
        <f t="shared" si="5"/>
        <v>0.14100000000000001</v>
      </c>
      <c r="AA10" s="383">
        <f t="shared" si="6"/>
        <v>0.14100000000000001</v>
      </c>
      <c r="AB10" s="384">
        <f t="shared" si="9"/>
        <v>0.28200000000000003</v>
      </c>
      <c r="AC10" s="97" t="s">
        <v>386</v>
      </c>
      <c r="AD10" s="382" t="s">
        <v>381</v>
      </c>
      <c r="AE10" s="303">
        <v>4.7E-2</v>
      </c>
      <c r="AF10" s="83"/>
      <c r="AG10" s="83">
        <v>4.7E-2</v>
      </c>
      <c r="AH10" s="83"/>
      <c r="AI10" s="83">
        <v>4.7E-2</v>
      </c>
      <c r="AJ10" s="83"/>
      <c r="AK10" s="83">
        <f t="shared" si="7"/>
        <v>0.14100000000000001</v>
      </c>
      <c r="AL10" s="83"/>
      <c r="AM10" s="98"/>
      <c r="AN10" s="83">
        <v>4.7E-2</v>
      </c>
      <c r="AO10" s="83"/>
      <c r="AP10" s="83">
        <v>4.7E-2</v>
      </c>
      <c r="AQ10" s="83"/>
      <c r="AR10" s="83">
        <v>4.7E-2</v>
      </c>
      <c r="AS10" s="83"/>
      <c r="AT10" s="83">
        <f t="shared" si="8"/>
        <v>0.14100000000000001</v>
      </c>
      <c r="AU10" s="83"/>
      <c r="AV10" s="97"/>
    </row>
    <row r="11" spans="1:48" ht="56.45" customHeight="1" x14ac:dyDescent="0.25">
      <c r="A11" s="14" t="s">
        <v>377</v>
      </c>
      <c r="B11" s="539" t="s">
        <v>173</v>
      </c>
      <c r="C11" s="549" t="s">
        <v>378</v>
      </c>
      <c r="D11" s="739" t="s">
        <v>387</v>
      </c>
      <c r="E11" s="204" t="s">
        <v>388</v>
      </c>
      <c r="F11" s="201">
        <v>0.38</v>
      </c>
      <c r="G11" s="202">
        <f>(57/12)/100</f>
        <v>4.7500000000000001E-2</v>
      </c>
      <c r="H11" s="203">
        <f>(95-38)/100</f>
        <v>0.56999999999999995</v>
      </c>
      <c r="I11" s="11"/>
      <c r="J11" s="329">
        <v>4.7E-2</v>
      </c>
      <c r="K11" s="205">
        <f t="shared" ref="K11:K22" si="10">+J11</f>
        <v>4.7E-2</v>
      </c>
      <c r="L11" s="329">
        <v>4.7E-2</v>
      </c>
      <c r="M11" s="205">
        <f t="shared" ref="M11:M22" si="11">+L11</f>
        <v>4.7E-2</v>
      </c>
      <c r="N11" s="329">
        <v>4.7E-2</v>
      </c>
      <c r="O11" s="205">
        <f t="shared" ref="O11:O22" si="12">+N11</f>
        <v>4.7E-2</v>
      </c>
      <c r="P11" s="331">
        <f t="shared" si="3"/>
        <v>0.14100000000000001</v>
      </c>
      <c r="Q11" s="383">
        <f t="shared" si="4"/>
        <v>0.14100000000000001</v>
      </c>
      <c r="R11" s="128" t="s">
        <v>386</v>
      </c>
      <c r="S11" s="302" t="s">
        <v>389</v>
      </c>
      <c r="T11" s="366">
        <v>4.7E-2</v>
      </c>
      <c r="U11" s="83">
        <f t="shared" si="0"/>
        <v>4.7E-2</v>
      </c>
      <c r="V11" s="366">
        <v>4.7E-2</v>
      </c>
      <c r="W11" s="83">
        <f t="shared" si="1"/>
        <v>4.7E-2</v>
      </c>
      <c r="X11" s="366">
        <v>4.7E-2</v>
      </c>
      <c r="Y11" s="83">
        <f t="shared" si="2"/>
        <v>4.7E-2</v>
      </c>
      <c r="Z11" s="366">
        <f t="shared" si="5"/>
        <v>0.14100000000000001</v>
      </c>
      <c r="AA11" s="383">
        <f t="shared" si="6"/>
        <v>0.14100000000000001</v>
      </c>
      <c r="AB11" s="384">
        <f t="shared" si="9"/>
        <v>0.28200000000000003</v>
      </c>
      <c r="AC11" s="97" t="s">
        <v>386</v>
      </c>
      <c r="AD11" s="382" t="s">
        <v>389</v>
      </c>
      <c r="AE11" s="303">
        <v>4.7E-2</v>
      </c>
      <c r="AF11" s="83"/>
      <c r="AG11" s="83">
        <v>4.7E-2</v>
      </c>
      <c r="AH11" s="83"/>
      <c r="AI11" s="83">
        <v>4.7E-2</v>
      </c>
      <c r="AJ11" s="83"/>
      <c r="AK11" s="83">
        <f t="shared" si="7"/>
        <v>0.14100000000000001</v>
      </c>
      <c r="AL11" s="83"/>
      <c r="AM11" s="98"/>
      <c r="AN11" s="83">
        <v>4.7E-2</v>
      </c>
      <c r="AO11" s="83"/>
      <c r="AP11" s="83">
        <v>4.7E-2</v>
      </c>
      <c r="AQ11" s="83"/>
      <c r="AR11" s="83">
        <v>4.7E-2</v>
      </c>
      <c r="AS11" s="83"/>
      <c r="AT11" s="83">
        <f t="shared" si="8"/>
        <v>0.14100000000000001</v>
      </c>
      <c r="AU11" s="83"/>
      <c r="AV11" s="97"/>
    </row>
    <row r="12" spans="1:48" ht="56.45" customHeight="1" x14ac:dyDescent="0.25">
      <c r="A12" s="14" t="s">
        <v>377</v>
      </c>
      <c r="B12" s="539" t="s">
        <v>173</v>
      </c>
      <c r="C12" s="549" t="s">
        <v>378</v>
      </c>
      <c r="D12" s="739"/>
      <c r="E12" s="204" t="s">
        <v>114</v>
      </c>
      <c r="F12" s="201">
        <v>0.38</v>
      </c>
      <c r="G12" s="202">
        <f>(57/12)/100</f>
        <v>4.7500000000000001E-2</v>
      </c>
      <c r="H12" s="203">
        <f>(95-38)/100</f>
        <v>0.56999999999999995</v>
      </c>
      <c r="I12" s="11"/>
      <c r="J12" s="329">
        <v>4.7E-2</v>
      </c>
      <c r="K12" s="205">
        <f t="shared" si="10"/>
        <v>4.7E-2</v>
      </c>
      <c r="L12" s="329">
        <v>4.7E-2</v>
      </c>
      <c r="M12" s="205">
        <f t="shared" si="11"/>
        <v>4.7E-2</v>
      </c>
      <c r="N12" s="329">
        <v>4.7E-2</v>
      </c>
      <c r="O12" s="205">
        <f t="shared" si="12"/>
        <v>4.7E-2</v>
      </c>
      <c r="P12" s="331">
        <f t="shared" si="3"/>
        <v>0.14100000000000001</v>
      </c>
      <c r="Q12" s="383">
        <f t="shared" si="4"/>
        <v>0.14100000000000001</v>
      </c>
      <c r="R12" s="128" t="s">
        <v>386</v>
      </c>
      <c r="S12" s="302" t="s">
        <v>381</v>
      </c>
      <c r="T12" s="366">
        <v>4.7E-2</v>
      </c>
      <c r="U12" s="83">
        <f t="shared" si="0"/>
        <v>4.7E-2</v>
      </c>
      <c r="V12" s="366">
        <v>4.7E-2</v>
      </c>
      <c r="W12" s="83">
        <f t="shared" si="1"/>
        <v>4.7E-2</v>
      </c>
      <c r="X12" s="366">
        <v>4.7E-2</v>
      </c>
      <c r="Y12" s="83">
        <f t="shared" si="2"/>
        <v>4.7E-2</v>
      </c>
      <c r="Z12" s="366">
        <f t="shared" si="5"/>
        <v>0.14100000000000001</v>
      </c>
      <c r="AA12" s="383">
        <f t="shared" si="6"/>
        <v>0.14100000000000001</v>
      </c>
      <c r="AB12" s="384">
        <f t="shared" si="9"/>
        <v>0.28200000000000003</v>
      </c>
      <c r="AC12" s="97" t="s">
        <v>386</v>
      </c>
      <c r="AD12" s="382" t="s">
        <v>381</v>
      </c>
      <c r="AE12" s="303">
        <v>4.7E-2</v>
      </c>
      <c r="AF12" s="83"/>
      <c r="AG12" s="83">
        <v>4.7E-2</v>
      </c>
      <c r="AH12" s="83"/>
      <c r="AI12" s="83">
        <v>4.7E-2</v>
      </c>
      <c r="AJ12" s="83"/>
      <c r="AK12" s="83">
        <f t="shared" si="7"/>
        <v>0.14100000000000001</v>
      </c>
      <c r="AL12" s="83"/>
      <c r="AM12" s="98"/>
      <c r="AN12" s="83">
        <v>4.7E-2</v>
      </c>
      <c r="AO12" s="83"/>
      <c r="AP12" s="83">
        <v>4.7E-2</v>
      </c>
      <c r="AQ12" s="83"/>
      <c r="AR12" s="83">
        <v>4.7E-2</v>
      </c>
      <c r="AS12" s="83"/>
      <c r="AT12" s="83">
        <f t="shared" si="8"/>
        <v>0.14100000000000001</v>
      </c>
      <c r="AU12" s="83"/>
      <c r="AV12" s="97"/>
    </row>
    <row r="13" spans="1:48" ht="30" customHeight="1" x14ac:dyDescent="0.25">
      <c r="A13" s="14" t="s">
        <v>377</v>
      </c>
      <c r="B13" s="539" t="s">
        <v>173</v>
      </c>
      <c r="C13" s="549" t="s">
        <v>378</v>
      </c>
      <c r="D13" s="739"/>
      <c r="E13" s="204" t="s">
        <v>115</v>
      </c>
      <c r="F13" s="201">
        <v>0.38</v>
      </c>
      <c r="G13" s="202">
        <f>(57/12)/100</f>
        <v>4.7500000000000001E-2</v>
      </c>
      <c r="H13" s="203">
        <f>(95-38)/100</f>
        <v>0.56999999999999995</v>
      </c>
      <c r="I13" s="11"/>
      <c r="J13" s="329">
        <v>4.7E-2</v>
      </c>
      <c r="K13" s="205">
        <f t="shared" si="10"/>
        <v>4.7E-2</v>
      </c>
      <c r="L13" s="329">
        <v>4.7E-2</v>
      </c>
      <c r="M13" s="205">
        <f t="shared" si="11"/>
        <v>4.7E-2</v>
      </c>
      <c r="N13" s="329">
        <v>4.7E-2</v>
      </c>
      <c r="O13" s="205">
        <f t="shared" si="12"/>
        <v>4.7E-2</v>
      </c>
      <c r="P13" s="331">
        <f t="shared" si="3"/>
        <v>0.14100000000000001</v>
      </c>
      <c r="Q13" s="383">
        <f t="shared" si="4"/>
        <v>0.14100000000000001</v>
      </c>
      <c r="R13" s="128" t="s">
        <v>386</v>
      </c>
      <c r="S13" s="302" t="s">
        <v>390</v>
      </c>
      <c r="T13" s="366">
        <v>4.7E-2</v>
      </c>
      <c r="U13" s="83">
        <f t="shared" si="0"/>
        <v>4.7E-2</v>
      </c>
      <c r="V13" s="366">
        <v>4.7E-2</v>
      </c>
      <c r="W13" s="83">
        <f t="shared" si="1"/>
        <v>4.7E-2</v>
      </c>
      <c r="X13" s="366">
        <v>4.7E-2</v>
      </c>
      <c r="Y13" s="83">
        <f t="shared" si="2"/>
        <v>4.7E-2</v>
      </c>
      <c r="Z13" s="366">
        <f t="shared" si="5"/>
        <v>0.14100000000000001</v>
      </c>
      <c r="AA13" s="383">
        <f t="shared" si="6"/>
        <v>0.14100000000000001</v>
      </c>
      <c r="AB13" s="384">
        <f t="shared" si="9"/>
        <v>0.28200000000000003</v>
      </c>
      <c r="AC13" s="97" t="s">
        <v>386</v>
      </c>
      <c r="AD13" s="382" t="s">
        <v>390</v>
      </c>
      <c r="AE13" s="303">
        <v>4.7E-2</v>
      </c>
      <c r="AF13" s="83"/>
      <c r="AG13" s="83">
        <v>4.7E-2</v>
      </c>
      <c r="AH13" s="83"/>
      <c r="AI13" s="83">
        <v>4.7E-2</v>
      </c>
      <c r="AJ13" s="83"/>
      <c r="AK13" s="83">
        <f t="shared" si="7"/>
        <v>0.14100000000000001</v>
      </c>
      <c r="AL13" s="83"/>
      <c r="AM13" s="98"/>
      <c r="AN13" s="83">
        <v>4.7E-2</v>
      </c>
      <c r="AO13" s="83"/>
      <c r="AP13" s="83">
        <v>4.7E-2</v>
      </c>
      <c r="AQ13" s="83"/>
      <c r="AR13" s="83">
        <v>4.7E-2</v>
      </c>
      <c r="AS13" s="83"/>
      <c r="AT13" s="83">
        <f t="shared" si="8"/>
        <v>0.14100000000000001</v>
      </c>
      <c r="AU13" s="83"/>
      <c r="AV13" s="97"/>
    </row>
    <row r="14" spans="1:48" ht="105" x14ac:dyDescent="0.25">
      <c r="A14" s="3" t="s">
        <v>377</v>
      </c>
      <c r="B14" s="171" t="s">
        <v>284</v>
      </c>
      <c r="C14" s="34" t="s">
        <v>378</v>
      </c>
      <c r="D14" s="16" t="s">
        <v>391</v>
      </c>
      <c r="E14" s="16" t="s">
        <v>392</v>
      </c>
      <c r="F14" s="201">
        <v>0.9</v>
      </c>
      <c r="G14" s="202">
        <f t="shared" ref="G14:G19" si="13">H14/12</f>
        <v>8.3333333333333332E-3</v>
      </c>
      <c r="H14" s="187">
        <f>(100-90)/100</f>
        <v>0.1</v>
      </c>
      <c r="I14" s="11"/>
      <c r="J14" s="330">
        <v>8.3333333333333332E-3</v>
      </c>
      <c r="K14" s="205">
        <f t="shared" si="10"/>
        <v>8.3333333333333332E-3</v>
      </c>
      <c r="L14" s="330">
        <v>8.3333333333333332E-3</v>
      </c>
      <c r="M14" s="205">
        <f t="shared" si="11"/>
        <v>8.3333333333333332E-3</v>
      </c>
      <c r="N14" s="330">
        <v>8.3333333333333332E-3</v>
      </c>
      <c r="O14" s="205">
        <f t="shared" si="12"/>
        <v>8.3333333333333332E-3</v>
      </c>
      <c r="P14" s="331">
        <f t="shared" si="3"/>
        <v>2.5000000000000001E-2</v>
      </c>
      <c r="Q14" s="383">
        <f t="shared" si="4"/>
        <v>2.5000000000000001E-2</v>
      </c>
      <c r="R14" s="128" t="s">
        <v>386</v>
      </c>
      <c r="S14" s="302" t="s">
        <v>393</v>
      </c>
      <c r="T14" s="385">
        <v>8.3333333333333332E-3</v>
      </c>
      <c r="U14" s="83">
        <f t="shared" si="0"/>
        <v>8.3333333333333332E-3</v>
      </c>
      <c r="V14" s="385">
        <v>8.3333333333333332E-3</v>
      </c>
      <c r="W14" s="83">
        <f t="shared" si="1"/>
        <v>8.3333333333333332E-3</v>
      </c>
      <c r="X14" s="385">
        <v>8.3333333333333332E-3</v>
      </c>
      <c r="Y14" s="83">
        <f t="shared" si="2"/>
        <v>8.3333333333333332E-3</v>
      </c>
      <c r="Z14" s="386">
        <f t="shared" si="5"/>
        <v>2.5000000000000001E-2</v>
      </c>
      <c r="AA14" s="383">
        <f t="shared" si="6"/>
        <v>2.5000000000000001E-2</v>
      </c>
      <c r="AB14" s="384">
        <f t="shared" si="9"/>
        <v>0.05</v>
      </c>
      <c r="AC14" s="97" t="s">
        <v>386</v>
      </c>
      <c r="AD14" s="382" t="s">
        <v>394</v>
      </c>
      <c r="AE14" s="304">
        <v>8.3333333333333332E-3</v>
      </c>
      <c r="AF14" s="205"/>
      <c r="AG14" s="202">
        <v>8.3333333333333332E-3</v>
      </c>
      <c r="AH14" s="205"/>
      <c r="AI14" s="202">
        <v>8.3333333333333332E-3</v>
      </c>
      <c r="AJ14" s="83"/>
      <c r="AK14" s="206">
        <f t="shared" si="7"/>
        <v>2.5000000000000001E-2</v>
      </c>
      <c r="AL14" s="83"/>
      <c r="AM14" s="98"/>
      <c r="AN14" s="202">
        <v>8.3333333333333332E-3</v>
      </c>
      <c r="AO14" s="205"/>
      <c r="AP14" s="202">
        <v>8.3333333333333332E-3</v>
      </c>
      <c r="AQ14" s="205"/>
      <c r="AR14" s="202">
        <v>8.3333333333333332E-3</v>
      </c>
      <c r="AS14" s="83"/>
      <c r="AT14" s="206">
        <f t="shared" si="8"/>
        <v>2.5000000000000001E-2</v>
      </c>
      <c r="AU14" s="83"/>
      <c r="AV14" s="97"/>
    </row>
    <row r="15" spans="1:48" ht="180" x14ac:dyDescent="0.25">
      <c r="A15" s="3" t="s">
        <v>377</v>
      </c>
      <c r="B15" s="171" t="s">
        <v>284</v>
      </c>
      <c r="C15" s="34" t="s">
        <v>378</v>
      </c>
      <c r="D15" s="16" t="s">
        <v>391</v>
      </c>
      <c r="E15" s="9" t="s">
        <v>395</v>
      </c>
      <c r="F15" s="201">
        <v>0.9</v>
      </c>
      <c r="G15" s="203">
        <f t="shared" si="13"/>
        <v>8.3333333333333332E-3</v>
      </c>
      <c r="H15" s="187">
        <f>(100-90)/100</f>
        <v>0.1</v>
      </c>
      <c r="I15" s="11"/>
      <c r="J15" s="330">
        <v>8.3333333333333332E-3</v>
      </c>
      <c r="K15" s="205">
        <f t="shared" si="10"/>
        <v>8.3333333333333332E-3</v>
      </c>
      <c r="L15" s="330">
        <v>8.3333333333333332E-3</v>
      </c>
      <c r="M15" s="205">
        <f t="shared" si="11"/>
        <v>8.3333333333333332E-3</v>
      </c>
      <c r="N15" s="330">
        <v>8.3333333333333332E-3</v>
      </c>
      <c r="O15" s="205">
        <f t="shared" si="12"/>
        <v>8.3333333333333332E-3</v>
      </c>
      <c r="P15" s="331">
        <f t="shared" si="3"/>
        <v>2.5000000000000001E-2</v>
      </c>
      <c r="Q15" s="383">
        <f t="shared" si="4"/>
        <v>2.5000000000000001E-2</v>
      </c>
      <c r="R15" s="128" t="s">
        <v>386</v>
      </c>
      <c r="S15" s="302" t="s">
        <v>396</v>
      </c>
      <c r="T15" s="385">
        <v>8.3333333333333332E-3</v>
      </c>
      <c r="U15" s="83">
        <f t="shared" si="0"/>
        <v>8.3333333333333332E-3</v>
      </c>
      <c r="V15" s="385">
        <v>8.3333333333333332E-3</v>
      </c>
      <c r="W15" s="83">
        <f t="shared" si="1"/>
        <v>8.3333333333333332E-3</v>
      </c>
      <c r="X15" s="385">
        <v>8.3333333333333332E-3</v>
      </c>
      <c r="Y15" s="83">
        <f t="shared" si="2"/>
        <v>8.3333333333333332E-3</v>
      </c>
      <c r="Z15" s="386">
        <f t="shared" si="5"/>
        <v>2.5000000000000001E-2</v>
      </c>
      <c r="AA15" s="383">
        <f t="shared" si="6"/>
        <v>2.5000000000000001E-2</v>
      </c>
      <c r="AB15" s="384">
        <f t="shared" si="9"/>
        <v>0.05</v>
      </c>
      <c r="AC15" s="97" t="s">
        <v>386</v>
      </c>
      <c r="AD15" s="382" t="s">
        <v>397</v>
      </c>
      <c r="AE15" s="304">
        <v>8.3333333333333332E-3</v>
      </c>
      <c r="AF15" s="205"/>
      <c r="AG15" s="202">
        <v>8.3333333333333332E-3</v>
      </c>
      <c r="AH15" s="205"/>
      <c r="AI15" s="202">
        <v>8.3333333333333332E-3</v>
      </c>
      <c r="AJ15" s="83"/>
      <c r="AK15" s="206">
        <f t="shared" si="7"/>
        <v>2.5000000000000001E-2</v>
      </c>
      <c r="AL15" s="83"/>
      <c r="AM15" s="98"/>
      <c r="AN15" s="202">
        <v>8.3333333333333332E-3</v>
      </c>
      <c r="AO15" s="205"/>
      <c r="AP15" s="202">
        <v>8.3333333333333332E-3</v>
      </c>
      <c r="AQ15" s="205"/>
      <c r="AR15" s="202">
        <v>8.3333333333333332E-3</v>
      </c>
      <c r="AS15" s="83"/>
      <c r="AT15" s="206">
        <f t="shared" si="8"/>
        <v>2.5000000000000001E-2</v>
      </c>
      <c r="AU15" s="83"/>
      <c r="AV15" s="97"/>
    </row>
    <row r="16" spans="1:48" ht="180" x14ac:dyDescent="0.25">
      <c r="A16" s="3" t="s">
        <v>377</v>
      </c>
      <c r="B16" s="171" t="s">
        <v>284</v>
      </c>
      <c r="C16" s="34" t="s">
        <v>378</v>
      </c>
      <c r="D16" s="9" t="s">
        <v>398</v>
      </c>
      <c r="E16" s="16" t="s">
        <v>399</v>
      </c>
      <c r="F16" s="201">
        <v>0.95</v>
      </c>
      <c r="G16" s="202">
        <f t="shared" si="13"/>
        <v>4.1666666666666666E-3</v>
      </c>
      <c r="H16" s="187">
        <f>(100-95)/100</f>
        <v>0.05</v>
      </c>
      <c r="I16" s="11"/>
      <c r="J16" s="330">
        <v>4.1666666666666666E-3</v>
      </c>
      <c r="K16" s="205">
        <f t="shared" si="10"/>
        <v>4.1666666666666666E-3</v>
      </c>
      <c r="L16" s="330">
        <v>4.1666666666666666E-3</v>
      </c>
      <c r="M16" s="205">
        <f t="shared" si="11"/>
        <v>4.1666666666666666E-3</v>
      </c>
      <c r="N16" s="330">
        <v>4.1666666666666666E-3</v>
      </c>
      <c r="O16" s="205">
        <f t="shared" si="12"/>
        <v>4.1666666666666666E-3</v>
      </c>
      <c r="P16" s="331">
        <f t="shared" si="3"/>
        <v>1.2500000000000001E-2</v>
      </c>
      <c r="Q16" s="383">
        <f t="shared" si="4"/>
        <v>1.2500000000000001E-2</v>
      </c>
      <c r="R16" s="128" t="s">
        <v>386</v>
      </c>
      <c r="S16" s="302" t="s">
        <v>400</v>
      </c>
      <c r="T16" s="385">
        <v>4.1666666666666666E-3</v>
      </c>
      <c r="U16" s="83">
        <f t="shared" si="0"/>
        <v>4.1666666666666666E-3</v>
      </c>
      <c r="V16" s="385">
        <v>4.1666666666666666E-3</v>
      </c>
      <c r="W16" s="83">
        <f t="shared" si="1"/>
        <v>4.1666666666666666E-3</v>
      </c>
      <c r="X16" s="385">
        <v>4.1666666666666666E-3</v>
      </c>
      <c r="Y16" s="83">
        <f t="shared" si="2"/>
        <v>4.1666666666666666E-3</v>
      </c>
      <c r="Z16" s="386">
        <f t="shared" si="5"/>
        <v>1.2500000000000001E-2</v>
      </c>
      <c r="AA16" s="383">
        <f t="shared" si="6"/>
        <v>1.2500000000000001E-2</v>
      </c>
      <c r="AB16" s="384">
        <f t="shared" si="9"/>
        <v>2.5000000000000001E-2</v>
      </c>
      <c r="AC16" s="97" t="s">
        <v>386</v>
      </c>
      <c r="AD16" s="382" t="s">
        <v>400</v>
      </c>
      <c r="AE16" s="304">
        <v>4.1666666666666666E-3</v>
      </c>
      <c r="AF16" s="83"/>
      <c r="AG16" s="202">
        <v>4.1666666666666666E-3</v>
      </c>
      <c r="AH16" s="83"/>
      <c r="AI16" s="202">
        <v>4.1666666666666666E-3</v>
      </c>
      <c r="AJ16" s="83"/>
      <c r="AK16" s="206">
        <f t="shared" si="7"/>
        <v>1.2500000000000001E-2</v>
      </c>
      <c r="AL16" s="83"/>
      <c r="AM16" s="98"/>
      <c r="AN16" s="202">
        <v>4.1666666666666666E-3</v>
      </c>
      <c r="AO16" s="83"/>
      <c r="AP16" s="202">
        <v>4.1666666666666666E-3</v>
      </c>
      <c r="AQ16" s="83"/>
      <c r="AR16" s="202">
        <v>4.1666666666666666E-3</v>
      </c>
      <c r="AS16" s="83"/>
      <c r="AT16" s="206">
        <f t="shared" si="8"/>
        <v>1.2500000000000001E-2</v>
      </c>
      <c r="AU16" s="83"/>
      <c r="AV16" s="97"/>
    </row>
    <row r="17" spans="1:48" ht="180" x14ac:dyDescent="0.25">
      <c r="A17" s="3" t="s">
        <v>377</v>
      </c>
      <c r="B17" s="171" t="s">
        <v>284</v>
      </c>
      <c r="C17" s="34" t="s">
        <v>378</v>
      </c>
      <c r="D17" s="9" t="s">
        <v>398</v>
      </c>
      <c r="E17" s="16" t="s">
        <v>401</v>
      </c>
      <c r="F17" s="201">
        <v>0.95</v>
      </c>
      <c r="G17" s="202">
        <f t="shared" si="13"/>
        <v>4.1666666666666666E-3</v>
      </c>
      <c r="H17" s="187">
        <f>(100-95)/100</f>
        <v>0.05</v>
      </c>
      <c r="I17" s="11"/>
      <c r="J17" s="330">
        <v>4.1666666666666666E-3</v>
      </c>
      <c r="K17" s="205">
        <f t="shared" si="10"/>
        <v>4.1666666666666666E-3</v>
      </c>
      <c r="L17" s="330">
        <v>4.1666666666666666E-3</v>
      </c>
      <c r="M17" s="205">
        <f t="shared" si="11"/>
        <v>4.1666666666666666E-3</v>
      </c>
      <c r="N17" s="330">
        <v>4.1666666666666666E-3</v>
      </c>
      <c r="O17" s="205">
        <f t="shared" si="12"/>
        <v>4.1666666666666666E-3</v>
      </c>
      <c r="P17" s="331">
        <f t="shared" si="3"/>
        <v>1.2500000000000001E-2</v>
      </c>
      <c r="Q17" s="383">
        <f t="shared" si="4"/>
        <v>1.2500000000000001E-2</v>
      </c>
      <c r="R17" s="128" t="s">
        <v>386</v>
      </c>
      <c r="S17" s="302" t="s">
        <v>402</v>
      </c>
      <c r="T17" s="385">
        <v>4.1666666666666666E-3</v>
      </c>
      <c r="U17" s="83">
        <f t="shared" si="0"/>
        <v>4.1666666666666666E-3</v>
      </c>
      <c r="V17" s="385">
        <v>4.1666666666666666E-3</v>
      </c>
      <c r="W17" s="83">
        <f t="shared" si="1"/>
        <v>4.1666666666666666E-3</v>
      </c>
      <c r="X17" s="385">
        <v>4.1666666666666666E-3</v>
      </c>
      <c r="Y17" s="83">
        <f t="shared" si="2"/>
        <v>4.1666666666666666E-3</v>
      </c>
      <c r="Z17" s="386">
        <f t="shared" si="5"/>
        <v>1.2500000000000001E-2</v>
      </c>
      <c r="AA17" s="383">
        <f t="shared" si="6"/>
        <v>1.2500000000000001E-2</v>
      </c>
      <c r="AB17" s="384">
        <f t="shared" si="9"/>
        <v>2.5000000000000001E-2</v>
      </c>
      <c r="AC17" s="97" t="s">
        <v>386</v>
      </c>
      <c r="AD17" s="382" t="s">
        <v>402</v>
      </c>
      <c r="AE17" s="304">
        <v>4.1666666666666666E-3</v>
      </c>
      <c r="AF17" s="83"/>
      <c r="AG17" s="202">
        <v>4.1666666666666666E-3</v>
      </c>
      <c r="AH17" s="83"/>
      <c r="AI17" s="202">
        <v>4.1666666666666666E-3</v>
      </c>
      <c r="AJ17" s="83"/>
      <c r="AK17" s="206">
        <f t="shared" si="7"/>
        <v>1.2500000000000001E-2</v>
      </c>
      <c r="AL17" s="83"/>
      <c r="AM17" s="98"/>
      <c r="AN17" s="202">
        <v>4.1666666666666666E-3</v>
      </c>
      <c r="AO17" s="83"/>
      <c r="AP17" s="202">
        <v>4.1666666666666666E-3</v>
      </c>
      <c r="AQ17" s="83"/>
      <c r="AR17" s="202">
        <v>4.1666666666666666E-3</v>
      </c>
      <c r="AS17" s="83"/>
      <c r="AT17" s="206">
        <f t="shared" si="8"/>
        <v>1.2500000000000001E-2</v>
      </c>
      <c r="AU17" s="83"/>
      <c r="AV17" s="97"/>
    </row>
    <row r="18" spans="1:48" ht="180" x14ac:dyDescent="0.25">
      <c r="A18" s="3" t="s">
        <v>377</v>
      </c>
      <c r="B18" s="171" t="s">
        <v>284</v>
      </c>
      <c r="C18" s="34" t="s">
        <v>378</v>
      </c>
      <c r="D18" s="16" t="s">
        <v>403</v>
      </c>
      <c r="E18" s="16" t="s">
        <v>404</v>
      </c>
      <c r="F18" s="201">
        <v>0.9</v>
      </c>
      <c r="G18" s="202">
        <f t="shared" si="13"/>
        <v>8.3333333333333332E-3</v>
      </c>
      <c r="H18" s="187">
        <f>(100-90)/100</f>
        <v>0.1</v>
      </c>
      <c r="I18" s="11"/>
      <c r="J18" s="330">
        <v>8.3333333333333332E-3</v>
      </c>
      <c r="K18" s="205">
        <f t="shared" si="10"/>
        <v>8.3333333333333332E-3</v>
      </c>
      <c r="L18" s="330">
        <v>8.3333333333333332E-3</v>
      </c>
      <c r="M18" s="205">
        <f t="shared" si="11"/>
        <v>8.3333333333333332E-3</v>
      </c>
      <c r="N18" s="330">
        <v>8.3333333333333332E-3</v>
      </c>
      <c r="O18" s="205">
        <f t="shared" si="12"/>
        <v>8.3333333333333332E-3</v>
      </c>
      <c r="P18" s="331">
        <f t="shared" si="3"/>
        <v>2.5000000000000001E-2</v>
      </c>
      <c r="Q18" s="383">
        <f t="shared" si="4"/>
        <v>2.5000000000000001E-2</v>
      </c>
      <c r="R18" s="128" t="s">
        <v>386</v>
      </c>
      <c r="S18" s="302" t="s">
        <v>405</v>
      </c>
      <c r="T18" s="385">
        <v>8.3333333333333332E-3</v>
      </c>
      <c r="U18" s="83">
        <f t="shared" si="0"/>
        <v>8.3333333333333332E-3</v>
      </c>
      <c r="V18" s="385">
        <v>8.3333333333333332E-3</v>
      </c>
      <c r="W18" s="83">
        <f t="shared" si="1"/>
        <v>8.3333333333333332E-3</v>
      </c>
      <c r="X18" s="385">
        <v>8.3333333333333332E-3</v>
      </c>
      <c r="Y18" s="83">
        <f t="shared" si="2"/>
        <v>8.3333333333333332E-3</v>
      </c>
      <c r="Z18" s="386">
        <f t="shared" si="5"/>
        <v>2.5000000000000001E-2</v>
      </c>
      <c r="AA18" s="383">
        <f t="shared" si="6"/>
        <v>2.5000000000000001E-2</v>
      </c>
      <c r="AB18" s="384">
        <f t="shared" si="9"/>
        <v>0.05</v>
      </c>
      <c r="AC18" s="97" t="s">
        <v>386</v>
      </c>
      <c r="AD18" s="382" t="s">
        <v>405</v>
      </c>
      <c r="AE18" s="304">
        <v>8.3333333333333332E-3</v>
      </c>
      <c r="AF18" s="205"/>
      <c r="AG18" s="202">
        <v>8.3333333333333332E-3</v>
      </c>
      <c r="AH18" s="205"/>
      <c r="AI18" s="202">
        <v>8.3333333333333332E-3</v>
      </c>
      <c r="AJ18" s="83"/>
      <c r="AK18" s="206">
        <f t="shared" si="7"/>
        <v>2.5000000000000001E-2</v>
      </c>
      <c r="AL18" s="83"/>
      <c r="AM18" s="98"/>
      <c r="AN18" s="202">
        <v>8.3333333333333332E-3</v>
      </c>
      <c r="AO18" s="205"/>
      <c r="AP18" s="202">
        <v>8.3333333333333332E-3</v>
      </c>
      <c r="AQ18" s="205"/>
      <c r="AR18" s="202">
        <v>8.3333333333333332E-3</v>
      </c>
      <c r="AS18" s="83"/>
      <c r="AT18" s="206">
        <f t="shared" si="8"/>
        <v>2.5000000000000001E-2</v>
      </c>
      <c r="AU18" s="83"/>
      <c r="AV18" s="97"/>
    </row>
    <row r="19" spans="1:48" ht="180" x14ac:dyDescent="0.25">
      <c r="A19" s="3" t="s">
        <v>377</v>
      </c>
      <c r="B19" s="171" t="s">
        <v>284</v>
      </c>
      <c r="C19" s="34" t="s">
        <v>378</v>
      </c>
      <c r="D19" s="16" t="s">
        <v>403</v>
      </c>
      <c r="E19" s="16" t="s">
        <v>406</v>
      </c>
      <c r="F19" s="201">
        <v>0.9</v>
      </c>
      <c r="G19" s="202">
        <f t="shared" si="13"/>
        <v>8.3333333333333332E-3</v>
      </c>
      <c r="H19" s="187">
        <f>(100-90)/100</f>
        <v>0.1</v>
      </c>
      <c r="I19" s="11"/>
      <c r="J19" s="330">
        <v>8.3333333333333332E-3</v>
      </c>
      <c r="K19" s="205">
        <f t="shared" si="10"/>
        <v>8.3333333333333332E-3</v>
      </c>
      <c r="L19" s="330">
        <v>8.3333333333333332E-3</v>
      </c>
      <c r="M19" s="205">
        <f t="shared" si="11"/>
        <v>8.3333333333333332E-3</v>
      </c>
      <c r="N19" s="330">
        <v>8.3333333333333332E-3</v>
      </c>
      <c r="O19" s="205">
        <f t="shared" si="12"/>
        <v>8.3333333333333332E-3</v>
      </c>
      <c r="P19" s="331">
        <f t="shared" si="3"/>
        <v>2.5000000000000001E-2</v>
      </c>
      <c r="Q19" s="383">
        <f t="shared" si="4"/>
        <v>2.5000000000000001E-2</v>
      </c>
      <c r="R19" s="128" t="s">
        <v>386</v>
      </c>
      <c r="S19" s="302" t="s">
        <v>405</v>
      </c>
      <c r="T19" s="385">
        <v>8.3333333333333332E-3</v>
      </c>
      <c r="U19" s="83">
        <f t="shared" si="0"/>
        <v>8.3333333333333332E-3</v>
      </c>
      <c r="V19" s="385">
        <v>8.3333333333333332E-3</v>
      </c>
      <c r="W19" s="83">
        <f t="shared" si="1"/>
        <v>8.3333333333333332E-3</v>
      </c>
      <c r="X19" s="385">
        <v>8.3333333333333332E-3</v>
      </c>
      <c r="Y19" s="83">
        <f t="shared" si="2"/>
        <v>8.3333333333333332E-3</v>
      </c>
      <c r="Z19" s="386">
        <f t="shared" si="5"/>
        <v>2.5000000000000001E-2</v>
      </c>
      <c r="AA19" s="383">
        <f t="shared" si="6"/>
        <v>2.5000000000000001E-2</v>
      </c>
      <c r="AB19" s="384">
        <f t="shared" si="9"/>
        <v>0.05</v>
      </c>
      <c r="AC19" s="97" t="s">
        <v>386</v>
      </c>
      <c r="AD19" s="382" t="s">
        <v>405</v>
      </c>
      <c r="AE19" s="304">
        <v>8.3333333333333332E-3</v>
      </c>
      <c r="AF19" s="205"/>
      <c r="AG19" s="202">
        <v>8.3333333333333332E-3</v>
      </c>
      <c r="AH19" s="205"/>
      <c r="AI19" s="202">
        <v>8.3333333333333332E-3</v>
      </c>
      <c r="AJ19" s="83"/>
      <c r="AK19" s="206">
        <f t="shared" si="7"/>
        <v>2.5000000000000001E-2</v>
      </c>
      <c r="AL19" s="83"/>
      <c r="AM19" s="98"/>
      <c r="AN19" s="202">
        <v>8.3333333333333332E-3</v>
      </c>
      <c r="AO19" s="205"/>
      <c r="AP19" s="202">
        <v>8.3333333333333332E-3</v>
      </c>
      <c r="AQ19" s="205"/>
      <c r="AR19" s="202">
        <v>8.3333333333333332E-3</v>
      </c>
      <c r="AS19" s="83"/>
      <c r="AT19" s="206">
        <f t="shared" si="8"/>
        <v>2.5000000000000001E-2</v>
      </c>
      <c r="AU19" s="83"/>
      <c r="AV19" s="97"/>
    </row>
    <row r="20" spans="1:48" ht="30" customHeight="1" x14ac:dyDescent="0.25">
      <c r="A20" s="3" t="s">
        <v>377</v>
      </c>
      <c r="B20" s="171" t="s">
        <v>284</v>
      </c>
      <c r="C20" s="34" t="s">
        <v>378</v>
      </c>
      <c r="D20" s="16" t="s">
        <v>407</v>
      </c>
      <c r="E20" s="16" t="s">
        <v>408</v>
      </c>
      <c r="F20" s="201">
        <v>1</v>
      </c>
      <c r="G20" s="11"/>
      <c r="H20" s="82"/>
      <c r="I20" s="11"/>
      <c r="J20" s="329"/>
      <c r="K20" s="205"/>
      <c r="L20" s="329"/>
      <c r="M20" s="205"/>
      <c r="N20" s="329"/>
      <c r="O20" s="205"/>
      <c r="P20" s="331"/>
      <c r="Q20" s="383"/>
      <c r="R20" s="128"/>
      <c r="S20" s="302" t="s">
        <v>76</v>
      </c>
      <c r="T20" s="366"/>
      <c r="U20" s="83">
        <f t="shared" si="0"/>
        <v>0</v>
      </c>
      <c r="V20" s="366"/>
      <c r="W20" s="83">
        <f t="shared" si="1"/>
        <v>0</v>
      </c>
      <c r="X20" s="366"/>
      <c r="Y20" s="83">
        <f t="shared" si="2"/>
        <v>0</v>
      </c>
      <c r="Z20" s="366">
        <f t="shared" si="5"/>
        <v>0</v>
      </c>
      <c r="AA20" s="383">
        <f t="shared" si="6"/>
        <v>0</v>
      </c>
      <c r="AB20" s="384">
        <f t="shared" si="9"/>
        <v>0</v>
      </c>
      <c r="AC20" s="97"/>
      <c r="AD20" s="382" t="s">
        <v>76</v>
      </c>
      <c r="AE20" s="303"/>
      <c r="AF20" s="83"/>
      <c r="AG20" s="83"/>
      <c r="AH20" s="83"/>
      <c r="AI20" s="83"/>
      <c r="AJ20" s="83"/>
      <c r="AK20" s="83">
        <f t="shared" si="7"/>
        <v>0</v>
      </c>
      <c r="AL20" s="83"/>
      <c r="AM20" s="98"/>
      <c r="AN20" s="83"/>
      <c r="AO20" s="83"/>
      <c r="AP20" s="83"/>
      <c r="AQ20" s="83"/>
      <c r="AR20" s="83"/>
      <c r="AS20" s="83"/>
      <c r="AT20" s="83">
        <f t="shared" si="8"/>
        <v>0</v>
      </c>
      <c r="AU20" s="83"/>
      <c r="AV20" s="97"/>
    </row>
    <row r="21" spans="1:48" ht="30" customHeight="1" x14ac:dyDescent="0.25">
      <c r="A21" s="3" t="s">
        <v>377</v>
      </c>
      <c r="B21" s="171" t="s">
        <v>284</v>
      </c>
      <c r="C21" s="34" t="s">
        <v>378</v>
      </c>
      <c r="D21" s="16" t="s">
        <v>407</v>
      </c>
      <c r="E21" s="16" t="s">
        <v>409</v>
      </c>
      <c r="F21" s="201">
        <v>1</v>
      </c>
      <c r="G21" s="11"/>
      <c r="H21" s="82"/>
      <c r="I21" s="11"/>
      <c r="J21" s="329"/>
      <c r="K21" s="205"/>
      <c r="L21" s="329"/>
      <c r="M21" s="205"/>
      <c r="N21" s="329"/>
      <c r="O21" s="205"/>
      <c r="P21" s="331"/>
      <c r="Q21" s="383"/>
      <c r="R21" s="128"/>
      <c r="S21" s="302" t="s">
        <v>76</v>
      </c>
      <c r="T21" s="366"/>
      <c r="U21" s="83">
        <f t="shared" si="0"/>
        <v>0</v>
      </c>
      <c r="V21" s="366"/>
      <c r="W21" s="83">
        <f t="shared" si="1"/>
        <v>0</v>
      </c>
      <c r="X21" s="366"/>
      <c r="Y21" s="83">
        <f t="shared" si="2"/>
        <v>0</v>
      </c>
      <c r="Z21" s="366">
        <f t="shared" si="5"/>
        <v>0</v>
      </c>
      <c r="AA21" s="383">
        <f t="shared" si="6"/>
        <v>0</v>
      </c>
      <c r="AB21" s="384">
        <f t="shared" si="9"/>
        <v>0</v>
      </c>
      <c r="AC21" s="97"/>
      <c r="AD21" s="382" t="s">
        <v>76</v>
      </c>
      <c r="AE21" s="303"/>
      <c r="AF21" s="83"/>
      <c r="AG21" s="83"/>
      <c r="AH21" s="83"/>
      <c r="AI21" s="83"/>
      <c r="AJ21" s="83"/>
      <c r="AK21" s="83">
        <f t="shared" si="7"/>
        <v>0</v>
      </c>
      <c r="AL21" s="83"/>
      <c r="AM21" s="98"/>
      <c r="AN21" s="83"/>
      <c r="AO21" s="83"/>
      <c r="AP21" s="83"/>
      <c r="AQ21" s="83"/>
      <c r="AR21" s="83"/>
      <c r="AS21" s="83"/>
      <c r="AT21" s="83">
        <f t="shared" si="8"/>
        <v>0</v>
      </c>
      <c r="AU21" s="83"/>
      <c r="AV21" s="97"/>
    </row>
    <row r="22" spans="1:48" ht="41.45" customHeight="1" x14ac:dyDescent="0.25">
      <c r="A22" s="3" t="s">
        <v>377</v>
      </c>
      <c r="B22" s="171" t="s">
        <v>284</v>
      </c>
      <c r="C22" s="34" t="s">
        <v>378</v>
      </c>
      <c r="D22" s="16" t="s">
        <v>407</v>
      </c>
      <c r="E22" s="16" t="s">
        <v>410</v>
      </c>
      <c r="F22" s="201">
        <v>0.9</v>
      </c>
      <c r="G22" s="202">
        <f>H22/12</f>
        <v>8.3333333333333332E-3</v>
      </c>
      <c r="H22" s="187">
        <f>(100-90)/100</f>
        <v>0.1</v>
      </c>
      <c r="I22" s="11"/>
      <c r="J22" s="330">
        <v>8.3333333333333332E-3</v>
      </c>
      <c r="K22" s="205">
        <f t="shared" si="10"/>
        <v>8.3333333333333332E-3</v>
      </c>
      <c r="L22" s="330">
        <v>8.3333333333333332E-3</v>
      </c>
      <c r="M22" s="205">
        <f t="shared" si="11"/>
        <v>8.3333333333333332E-3</v>
      </c>
      <c r="N22" s="330">
        <v>8.3333333333333332E-3</v>
      </c>
      <c r="O22" s="205">
        <f t="shared" si="12"/>
        <v>8.3333333333333332E-3</v>
      </c>
      <c r="P22" s="331">
        <f t="shared" si="3"/>
        <v>2.5000000000000001E-2</v>
      </c>
      <c r="Q22" s="383">
        <f t="shared" si="4"/>
        <v>2.5000000000000001E-2</v>
      </c>
      <c r="R22" s="128" t="s">
        <v>386</v>
      </c>
      <c r="S22" s="302" t="s">
        <v>411</v>
      </c>
      <c r="T22" s="385">
        <v>8.3333333333333332E-3</v>
      </c>
      <c r="U22" s="83">
        <f t="shared" si="0"/>
        <v>8.3333333333333332E-3</v>
      </c>
      <c r="V22" s="385">
        <v>8.3333333333333332E-3</v>
      </c>
      <c r="W22" s="83">
        <f t="shared" si="1"/>
        <v>8.3333333333333332E-3</v>
      </c>
      <c r="X22" s="385">
        <v>8.3333333333333332E-3</v>
      </c>
      <c r="Y22" s="83">
        <f t="shared" si="2"/>
        <v>8.3333333333333332E-3</v>
      </c>
      <c r="Z22" s="386">
        <f t="shared" si="5"/>
        <v>2.5000000000000001E-2</v>
      </c>
      <c r="AA22" s="383">
        <f t="shared" si="6"/>
        <v>2.5000000000000001E-2</v>
      </c>
      <c r="AB22" s="477">
        <f t="shared" si="9"/>
        <v>0.05</v>
      </c>
      <c r="AC22" s="97" t="s">
        <v>386</v>
      </c>
      <c r="AD22" s="382" t="s">
        <v>411</v>
      </c>
      <c r="AE22" s="304">
        <v>8.3333333333333332E-3</v>
      </c>
      <c r="AF22" s="205"/>
      <c r="AG22" s="202">
        <v>8.3333333333333332E-3</v>
      </c>
      <c r="AH22" s="205"/>
      <c r="AI22" s="202">
        <v>8.3333333333333332E-3</v>
      </c>
      <c r="AJ22" s="83"/>
      <c r="AK22" s="206">
        <f t="shared" si="7"/>
        <v>2.5000000000000001E-2</v>
      </c>
      <c r="AL22" s="83"/>
      <c r="AM22" s="98"/>
      <c r="AN22" s="202">
        <v>8.3333333333333332E-3</v>
      </c>
      <c r="AO22" s="205"/>
      <c r="AP22" s="202">
        <v>8.3333333333333332E-3</v>
      </c>
      <c r="AQ22" s="205"/>
      <c r="AR22" s="202">
        <v>8.3333333333333332E-3</v>
      </c>
      <c r="AS22" s="83"/>
      <c r="AT22" s="206">
        <f t="shared" si="8"/>
        <v>2.5000000000000001E-2</v>
      </c>
      <c r="AU22" s="83"/>
      <c r="AV22" s="97"/>
    </row>
    <row r="23" spans="1:48" ht="30" customHeight="1" x14ac:dyDescent="0.25">
      <c r="P23" s="342">
        <f>+AVERAGE(P7:P22)</f>
        <v>8.6357142857142827E-2</v>
      </c>
      <c r="Q23" s="342">
        <f>+AVERAGE(Q7:Q22)</f>
        <v>8.6357142857142827E-2</v>
      </c>
      <c r="R23" s="301"/>
      <c r="S23" s="301"/>
      <c r="AA23" s="495">
        <f>+AVERAGE(AA7:AA22)</f>
        <v>7.5562499999999977E-2</v>
      </c>
      <c r="AB23" s="496">
        <f>+AVERAGE(AB7:AB22)</f>
        <v>0.15112499999999995</v>
      </c>
      <c r="AC23" s="133"/>
      <c r="AD23" s="133"/>
      <c r="AM23" s="98"/>
      <c r="AV23" s="97"/>
    </row>
    <row r="24" spans="1:48" ht="30" customHeight="1" x14ac:dyDescent="0.25">
      <c r="R24" s="134"/>
      <c r="S24" s="134"/>
      <c r="AC24" s="134"/>
      <c r="AD24" s="134"/>
      <c r="AM24" s="100"/>
      <c r="AV24" s="99"/>
    </row>
    <row r="25" spans="1:48" ht="30" customHeight="1" x14ac:dyDescent="0.25">
      <c r="R25" s="134"/>
      <c r="S25" s="134"/>
      <c r="AC25" s="134"/>
      <c r="AD25" s="134"/>
      <c r="AM25" s="100"/>
      <c r="AV25" s="99"/>
    </row>
    <row r="26" spans="1:48" ht="30" customHeight="1" x14ac:dyDescent="0.25">
      <c r="R26" s="134"/>
      <c r="S26" s="134"/>
      <c r="AC26" s="134"/>
      <c r="AD26" s="134"/>
      <c r="AM26" s="100"/>
      <c r="AV26" s="99"/>
    </row>
    <row r="27" spans="1:48" ht="30" customHeight="1" x14ac:dyDescent="0.25">
      <c r="R27" s="134"/>
      <c r="S27" s="134"/>
      <c r="AC27" s="134"/>
      <c r="AD27" s="134"/>
      <c r="AM27" s="100"/>
      <c r="AV27" s="99"/>
    </row>
    <row r="28" spans="1:48" ht="30" customHeight="1" x14ac:dyDescent="0.25">
      <c r="R28" s="132"/>
      <c r="S28" s="132"/>
      <c r="AC28" s="132"/>
      <c r="AD28" s="132"/>
      <c r="AM28" s="97"/>
      <c r="AV28" s="97"/>
    </row>
    <row r="29" spans="1:48" ht="30" customHeight="1" x14ac:dyDescent="0.25">
      <c r="R29" s="132"/>
      <c r="S29" s="132"/>
      <c r="AC29" s="132"/>
      <c r="AD29" s="132"/>
      <c r="AM29" s="97"/>
      <c r="AV29" s="97"/>
    </row>
    <row r="30" spans="1:48" ht="30" customHeight="1" x14ac:dyDescent="0.25">
      <c r="R30" s="132"/>
      <c r="S30" s="132"/>
      <c r="AC30" s="132"/>
      <c r="AD30" s="132"/>
      <c r="AM30" s="97"/>
      <c r="AV30" s="97"/>
    </row>
    <row r="31" spans="1:48" ht="30" customHeight="1" x14ac:dyDescent="0.25">
      <c r="R31" s="132"/>
      <c r="S31" s="132"/>
      <c r="AC31" s="132"/>
      <c r="AD31" s="132"/>
      <c r="AM31" s="97"/>
      <c r="AV31" s="97"/>
    </row>
    <row r="32" spans="1:48" ht="30" customHeight="1" x14ac:dyDescent="0.25">
      <c r="R32" s="132"/>
      <c r="S32" s="132"/>
      <c r="AC32" s="132"/>
      <c r="AD32" s="132"/>
      <c r="AM32" s="97"/>
      <c r="AV32" s="97"/>
    </row>
    <row r="33" spans="18:48" ht="30" customHeight="1" x14ac:dyDescent="0.25">
      <c r="R33" s="132"/>
      <c r="S33" s="132"/>
      <c r="AC33" s="132"/>
      <c r="AD33" s="132"/>
      <c r="AM33" s="97"/>
      <c r="AV33" s="97"/>
    </row>
    <row r="34" spans="18:48" ht="30" customHeight="1" x14ac:dyDescent="0.25">
      <c r="R34" s="132"/>
      <c r="S34" s="132"/>
      <c r="AC34" s="132"/>
      <c r="AD34" s="132"/>
      <c r="AM34" s="97"/>
      <c r="AV34" s="97"/>
    </row>
    <row r="35" spans="18:48" ht="30" customHeight="1" x14ac:dyDescent="0.25">
      <c r="R35" s="132"/>
      <c r="S35" s="132"/>
      <c r="AC35" s="132"/>
      <c r="AD35" s="132"/>
      <c r="AM35" s="97"/>
      <c r="AV35" s="97"/>
    </row>
    <row r="36" spans="18:48" ht="30" customHeight="1" x14ac:dyDescent="0.25">
      <c r="R36" s="132"/>
      <c r="S36" s="132"/>
      <c r="AC36" s="132"/>
      <c r="AD36" s="132"/>
      <c r="AV36" s="97"/>
    </row>
    <row r="37" spans="18:48" ht="30" customHeight="1" x14ac:dyDescent="0.25">
      <c r="R37" s="132"/>
      <c r="S37" s="132"/>
      <c r="AC37" s="132"/>
      <c r="AD37" s="132"/>
      <c r="AM37" s="97"/>
      <c r="AV37" s="97"/>
    </row>
    <row r="38" spans="18:48" ht="30" customHeight="1" x14ac:dyDescent="0.25">
      <c r="R38" s="132"/>
      <c r="S38" s="132"/>
      <c r="AC38" s="132"/>
      <c r="AD38" s="132"/>
      <c r="AM38" s="97"/>
      <c r="AV38" s="97"/>
    </row>
    <row r="39" spans="18:48" ht="30" customHeight="1" x14ac:dyDescent="0.25">
      <c r="R39" s="132"/>
      <c r="S39" s="132"/>
      <c r="AC39" s="132"/>
      <c r="AD39" s="132"/>
      <c r="AM39" s="97"/>
      <c r="AV39" s="97"/>
    </row>
    <row r="40" spans="18:48" ht="30" customHeight="1" x14ac:dyDescent="0.25">
      <c r="R40" s="132"/>
      <c r="S40" s="132"/>
      <c r="AC40" s="132"/>
      <c r="AD40" s="132"/>
      <c r="AM40" s="97"/>
      <c r="AV40" s="97"/>
    </row>
    <row r="41" spans="18:48" ht="30" customHeight="1" x14ac:dyDescent="0.25">
      <c r="R41" s="133"/>
      <c r="S41" s="133"/>
      <c r="AC41" s="133"/>
      <c r="AD41" s="133"/>
      <c r="AM41" s="98"/>
      <c r="AV41" s="98"/>
    </row>
    <row r="42" spans="18:48" ht="30" customHeight="1" x14ac:dyDescent="0.25">
      <c r="R42" s="133"/>
      <c r="S42" s="133"/>
      <c r="AC42" s="133"/>
      <c r="AD42" s="133"/>
      <c r="AM42" s="98"/>
      <c r="AV42" s="98"/>
    </row>
    <row r="43" spans="18:48" ht="30" customHeight="1" x14ac:dyDescent="0.25">
      <c r="R43" s="133"/>
      <c r="S43" s="133"/>
      <c r="AC43" s="133"/>
      <c r="AD43" s="133"/>
      <c r="AM43" s="98"/>
      <c r="AV43" s="98"/>
    </row>
    <row r="44" spans="18:48" ht="30" customHeight="1" x14ac:dyDescent="0.25">
      <c r="R44" s="133"/>
      <c r="S44" s="133"/>
      <c r="AC44" s="133"/>
      <c r="AD44" s="133"/>
      <c r="AM44" s="98"/>
      <c r="AV44" s="98"/>
    </row>
    <row r="45" spans="18:48" ht="30" customHeight="1" x14ac:dyDescent="0.25">
      <c r="R45" s="133"/>
      <c r="S45" s="133"/>
      <c r="AC45" s="133"/>
      <c r="AD45" s="133"/>
      <c r="AM45" s="107"/>
      <c r="AV45" s="98"/>
    </row>
    <row r="46" spans="18:48" ht="30" customHeight="1" x14ac:dyDescent="0.25">
      <c r="R46" s="84"/>
      <c r="S46" s="84"/>
      <c r="AC46" s="84"/>
      <c r="AD46" s="84"/>
      <c r="AM46" s="106"/>
      <c r="AV46" s="85"/>
    </row>
    <row r="47" spans="18:48" ht="30" customHeight="1" x14ac:dyDescent="0.25">
      <c r="R47" s="84"/>
      <c r="S47" s="84"/>
      <c r="AC47" s="84"/>
      <c r="AD47" s="84"/>
      <c r="AM47" s="106"/>
      <c r="AV47" s="85"/>
    </row>
    <row r="48" spans="18:48" ht="30" customHeight="1" x14ac:dyDescent="0.25">
      <c r="R48" s="84"/>
      <c r="S48" s="84"/>
      <c r="AC48" s="84"/>
      <c r="AD48" s="84"/>
      <c r="AM48" s="106"/>
      <c r="AV48" s="85"/>
    </row>
    <row r="49" spans="18:48" ht="30" customHeight="1" x14ac:dyDescent="0.25">
      <c r="R49" s="84"/>
      <c r="S49" s="84"/>
      <c r="AC49" s="84"/>
      <c r="AD49" s="84"/>
      <c r="AM49" s="106"/>
      <c r="AV49" s="85"/>
    </row>
    <row r="50" spans="18:48" ht="30" customHeight="1" x14ac:dyDescent="0.25">
      <c r="R50" s="84"/>
      <c r="S50" s="84"/>
      <c r="AC50" s="84"/>
      <c r="AD50" s="84"/>
      <c r="AM50" s="106"/>
      <c r="AV50" s="85"/>
    </row>
    <row r="51" spans="18:48" ht="30" customHeight="1" x14ac:dyDescent="0.25">
      <c r="R51" s="84"/>
      <c r="S51" s="84"/>
      <c r="AC51" s="84"/>
      <c r="AD51" s="84"/>
      <c r="AM51" s="106"/>
      <c r="AV51" s="85"/>
    </row>
    <row r="52" spans="18:48" ht="30" customHeight="1" x14ac:dyDescent="0.25">
      <c r="R52" s="84"/>
      <c r="S52" s="84"/>
      <c r="AC52" s="84"/>
      <c r="AD52" s="84"/>
      <c r="AM52" s="106"/>
      <c r="AV52" s="85"/>
    </row>
    <row r="53" spans="18:48" ht="30" customHeight="1" x14ac:dyDescent="0.25">
      <c r="R53" s="84"/>
      <c r="S53" s="84"/>
      <c r="AC53" s="84"/>
      <c r="AD53" s="84"/>
      <c r="AM53" s="106"/>
      <c r="AV53" s="85"/>
    </row>
    <row r="54" spans="18:48" ht="30" customHeight="1" x14ac:dyDescent="0.25">
      <c r="R54" s="84"/>
      <c r="S54" s="84"/>
      <c r="AC54" s="84"/>
      <c r="AD54" s="84"/>
      <c r="AM54" s="106"/>
      <c r="AV54" s="85"/>
    </row>
    <row r="55" spans="18:48" ht="30" customHeight="1" x14ac:dyDescent="0.25">
      <c r="R55" s="84"/>
      <c r="S55" s="84"/>
      <c r="AC55" s="84"/>
      <c r="AD55" s="84"/>
      <c r="AM55" s="106"/>
      <c r="AV55" s="85"/>
    </row>
    <row r="56" spans="18:48" ht="30" customHeight="1" x14ac:dyDescent="0.25">
      <c r="R56" s="84"/>
      <c r="S56" s="84"/>
      <c r="AC56" s="84"/>
      <c r="AD56" s="84"/>
      <c r="AM56" s="106"/>
      <c r="AV56" s="85"/>
    </row>
    <row r="57" spans="18:48" ht="30" customHeight="1" x14ac:dyDescent="0.25">
      <c r="R57" s="84"/>
      <c r="S57" s="84"/>
      <c r="AC57" s="84"/>
      <c r="AD57" s="84"/>
      <c r="AM57" s="106"/>
      <c r="AV57" s="85"/>
    </row>
  </sheetData>
  <autoFilter ref="A6:I22" xr:uid="{2F7AC860-BB15-4949-AEC2-69E59D19FDD2}"/>
  <mergeCells count="45">
    <mergeCell ref="AM5:AM6"/>
    <mergeCell ref="AP5:AP6"/>
    <mergeCell ref="AQ5:AQ6"/>
    <mergeCell ref="AA5:AA6"/>
    <mergeCell ref="AR5:AR6"/>
    <mergeCell ref="AH5:AH6"/>
    <mergeCell ref="AI5:AI6"/>
    <mergeCell ref="AJ5:AJ6"/>
    <mergeCell ref="AK5:AK6"/>
    <mergeCell ref="AL5:AL6"/>
    <mergeCell ref="AO5:AO6"/>
    <mergeCell ref="AD5:AD6"/>
    <mergeCell ref="AB5:AB6"/>
    <mergeCell ref="D11:D13"/>
    <mergeCell ref="A2:H4"/>
    <mergeCell ref="A5:E5"/>
    <mergeCell ref="G5:H5"/>
    <mergeCell ref="R5:R6"/>
    <mergeCell ref="J5:J6"/>
    <mergeCell ref="K5:K6"/>
    <mergeCell ref="L5:L6"/>
    <mergeCell ref="M5:M6"/>
    <mergeCell ref="N5:N6"/>
    <mergeCell ref="O5:O6"/>
    <mergeCell ref="P5:P6"/>
    <mergeCell ref="Q5:Q6"/>
    <mergeCell ref="J2:AU4"/>
    <mergeCell ref="AN5:AN6"/>
    <mergeCell ref="S5:S6"/>
    <mergeCell ref="AV5:AV6"/>
    <mergeCell ref="Y5:Y6"/>
    <mergeCell ref="D7:D9"/>
    <mergeCell ref="AE5:AE6"/>
    <mergeCell ref="AF5:AF6"/>
    <mergeCell ref="AG5:AG6"/>
    <mergeCell ref="T5:T6"/>
    <mergeCell ref="U5:U6"/>
    <mergeCell ref="V5:V6"/>
    <mergeCell ref="W5:W6"/>
    <mergeCell ref="X5:X6"/>
    <mergeCell ref="AS5:AS6"/>
    <mergeCell ref="AT5:AT6"/>
    <mergeCell ref="AU5:AU6"/>
    <mergeCell ref="Z5:Z6"/>
    <mergeCell ref="AC5:AC6"/>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90C20-DEA5-4B78-873C-FE2D3D79A28A}">
  <dimension ref="A1:AX28"/>
  <sheetViews>
    <sheetView showGridLines="0" zoomScale="60" zoomScaleNormal="60" workbookViewId="0">
      <pane xSplit="5" ySplit="6" topLeftCell="R7" activePane="bottomRight" state="frozen"/>
      <selection pane="topRight" activeCell="F1" sqref="F1"/>
      <selection pane="bottomLeft" activeCell="A6" sqref="A6"/>
      <selection pane="bottomRight" activeCell="T7" sqref="T7"/>
    </sheetView>
  </sheetViews>
  <sheetFormatPr baseColWidth="10" defaultColWidth="11.42578125" defaultRowHeight="30" customHeight="1" x14ac:dyDescent="0.25"/>
  <cols>
    <col min="1" max="1" width="13" style="84" customWidth="1"/>
    <col min="2" max="2" width="11.42578125" style="96"/>
    <col min="3" max="3" width="14.42578125" style="84" customWidth="1"/>
    <col min="4" max="4" width="36.140625" style="84" customWidth="1"/>
    <col min="5" max="5" width="21.5703125" style="84" customWidth="1"/>
    <col min="6" max="6" width="11.42578125" style="84"/>
    <col min="7" max="7" width="13.85546875" style="84" customWidth="1"/>
    <col min="8" max="8" width="11.42578125" style="84"/>
    <col min="9" max="9" width="14.5703125" style="84" customWidth="1"/>
    <col min="10" max="10" width="9.5703125" style="84" customWidth="1"/>
    <col min="11" max="11" width="8.140625" style="84" customWidth="1"/>
    <col min="12" max="12" width="7.42578125" style="84" customWidth="1"/>
    <col min="13" max="13" width="7.140625" style="84" customWidth="1"/>
    <col min="14" max="14" width="8.5703125" style="84" customWidth="1"/>
    <col min="15" max="15" width="10.28515625" style="84" customWidth="1"/>
    <col min="16" max="16" width="7.42578125" style="105" customWidth="1"/>
    <col min="17" max="17" width="8.5703125" style="105" customWidth="1"/>
    <col min="18" max="19" width="18.140625" style="105" customWidth="1"/>
    <col min="20" max="20" width="8.42578125" style="84" customWidth="1"/>
    <col min="21" max="21" width="8.140625" style="84" customWidth="1"/>
    <col min="22" max="22" width="9" style="84" customWidth="1"/>
    <col min="23" max="23" width="8.5703125" style="84" customWidth="1"/>
    <col min="24" max="24" width="8.42578125" style="84" customWidth="1"/>
    <col min="25" max="25" width="8.140625" style="84" customWidth="1"/>
    <col min="26" max="26" width="8.5703125" style="105" customWidth="1"/>
    <col min="27" max="28" width="6.140625" style="105" customWidth="1"/>
    <col min="29" max="29" width="35.85546875" style="105" customWidth="1"/>
    <col min="30" max="30" width="22.42578125" style="105" customWidth="1"/>
    <col min="31" max="31" width="8.5703125" style="84" customWidth="1"/>
    <col min="32" max="32" width="6.140625" style="84" customWidth="1"/>
    <col min="33" max="33" width="7.5703125" style="84" customWidth="1"/>
    <col min="34" max="34" width="6.140625" style="84" customWidth="1"/>
    <col min="35" max="35" width="8.42578125" style="84" customWidth="1"/>
    <col min="36" max="36" width="8.140625" style="84" customWidth="1"/>
    <col min="37" max="37" width="7.42578125" style="105" customWidth="1"/>
    <col min="38" max="39" width="6.140625" style="105" customWidth="1"/>
    <col min="40" max="41" width="16" style="105" customWidth="1"/>
    <col min="42" max="42" width="7.42578125" style="84" customWidth="1"/>
    <col min="43" max="43" width="6.140625" style="84" customWidth="1"/>
    <col min="44" max="44" width="9.42578125" style="84" customWidth="1"/>
    <col min="45" max="45" width="8.140625" style="84" customWidth="1"/>
    <col min="46" max="46" width="7.5703125" style="84" customWidth="1"/>
    <col min="47" max="47" width="6.140625" style="84" customWidth="1"/>
    <col min="48" max="48" width="8.85546875" style="105" customWidth="1"/>
    <col min="49" max="49" width="5.42578125" style="105" customWidth="1"/>
    <col min="50" max="50" width="13.140625" style="105" customWidth="1"/>
    <col min="51" max="16384" width="11.42578125" style="84"/>
  </cols>
  <sheetData>
    <row r="1" spans="1:50" ht="48.95" customHeight="1" x14ac:dyDescent="0.25"/>
    <row r="2" spans="1:50" ht="12" customHeight="1" x14ac:dyDescent="0.25">
      <c r="A2" s="683" t="s">
        <v>123</v>
      </c>
      <c r="B2" s="683"/>
      <c r="C2" s="683"/>
      <c r="D2" s="683"/>
      <c r="E2" s="683"/>
      <c r="F2" s="683"/>
      <c r="G2" s="683"/>
      <c r="H2" s="683"/>
      <c r="I2" s="94" t="s">
        <v>124</v>
      </c>
      <c r="J2" s="760" t="s">
        <v>125</v>
      </c>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761"/>
      <c r="AM2" s="761"/>
      <c r="AN2" s="761"/>
      <c r="AO2" s="761"/>
      <c r="AP2" s="761"/>
      <c r="AQ2" s="761"/>
      <c r="AR2" s="761"/>
      <c r="AS2" s="761"/>
      <c r="AT2" s="761"/>
      <c r="AU2" s="761"/>
      <c r="AV2" s="761"/>
      <c r="AW2" s="761"/>
      <c r="AX2" s="211"/>
    </row>
    <row r="3" spans="1:50" ht="12" customHeight="1" x14ac:dyDescent="0.25">
      <c r="A3" s="683"/>
      <c r="B3" s="683"/>
      <c r="C3" s="683"/>
      <c r="D3" s="683"/>
      <c r="E3" s="683"/>
      <c r="F3" s="683"/>
      <c r="G3" s="683"/>
      <c r="H3" s="683"/>
      <c r="I3" s="94" t="s">
        <v>126</v>
      </c>
      <c r="J3" s="760"/>
      <c r="K3" s="761"/>
      <c r="L3" s="761"/>
      <c r="M3" s="761"/>
      <c r="N3" s="761"/>
      <c r="O3" s="761"/>
      <c r="P3" s="761"/>
      <c r="Q3" s="761"/>
      <c r="R3" s="761"/>
      <c r="S3" s="761"/>
      <c r="T3" s="761"/>
      <c r="U3" s="761"/>
      <c r="V3" s="761"/>
      <c r="W3" s="761"/>
      <c r="X3" s="761"/>
      <c r="Y3" s="761"/>
      <c r="Z3" s="761"/>
      <c r="AA3" s="761"/>
      <c r="AB3" s="761"/>
      <c r="AC3" s="761"/>
      <c r="AD3" s="761"/>
      <c r="AE3" s="761"/>
      <c r="AF3" s="761"/>
      <c r="AG3" s="761"/>
      <c r="AH3" s="761"/>
      <c r="AI3" s="761"/>
      <c r="AJ3" s="761"/>
      <c r="AK3" s="761"/>
      <c r="AL3" s="761"/>
      <c r="AM3" s="761"/>
      <c r="AN3" s="761"/>
      <c r="AO3" s="761"/>
      <c r="AP3" s="761"/>
      <c r="AQ3" s="761"/>
      <c r="AR3" s="761"/>
      <c r="AS3" s="761"/>
      <c r="AT3" s="761"/>
      <c r="AU3" s="761"/>
      <c r="AV3" s="761"/>
      <c r="AW3" s="761"/>
      <c r="AX3" s="211"/>
    </row>
    <row r="4" spans="1:50" ht="12" customHeight="1" x14ac:dyDescent="0.25">
      <c r="A4" s="683"/>
      <c r="B4" s="683"/>
      <c r="C4" s="683"/>
      <c r="D4" s="683"/>
      <c r="E4" s="683"/>
      <c r="F4" s="683"/>
      <c r="G4" s="683"/>
      <c r="H4" s="683"/>
      <c r="I4" s="94" t="s">
        <v>127</v>
      </c>
      <c r="J4" s="762"/>
      <c r="K4" s="763"/>
      <c r="L4" s="763"/>
      <c r="M4" s="763"/>
      <c r="N4" s="763"/>
      <c r="O4" s="763"/>
      <c r="P4" s="763"/>
      <c r="Q4" s="763"/>
      <c r="R4" s="763"/>
      <c r="S4" s="763"/>
      <c r="T4" s="763"/>
      <c r="U4" s="763"/>
      <c r="V4" s="763"/>
      <c r="W4" s="763"/>
      <c r="X4" s="763"/>
      <c r="Y4" s="763"/>
      <c r="Z4" s="763"/>
      <c r="AA4" s="763"/>
      <c r="AB4" s="763"/>
      <c r="AC4" s="763"/>
      <c r="AD4" s="761"/>
      <c r="AE4" s="763"/>
      <c r="AF4" s="763"/>
      <c r="AG4" s="763"/>
      <c r="AH4" s="763"/>
      <c r="AI4" s="763"/>
      <c r="AJ4" s="763"/>
      <c r="AK4" s="763"/>
      <c r="AL4" s="763"/>
      <c r="AM4" s="763"/>
      <c r="AN4" s="763"/>
      <c r="AO4" s="763"/>
      <c r="AP4" s="763"/>
      <c r="AQ4" s="763"/>
      <c r="AR4" s="763"/>
      <c r="AS4" s="763"/>
      <c r="AT4" s="763"/>
      <c r="AU4" s="763"/>
      <c r="AV4" s="763"/>
      <c r="AW4" s="763"/>
      <c r="AX4" s="211"/>
    </row>
    <row r="5" spans="1:50" ht="20.100000000000001" customHeight="1" x14ac:dyDescent="0.25">
      <c r="A5" s="678" t="s">
        <v>128</v>
      </c>
      <c r="B5" s="678"/>
      <c r="C5" s="678"/>
      <c r="D5" s="678"/>
      <c r="E5" s="678"/>
      <c r="F5" s="172"/>
      <c r="G5" s="678" t="s">
        <v>221</v>
      </c>
      <c r="H5" s="678"/>
      <c r="I5" s="95" t="s">
        <v>129</v>
      </c>
      <c r="J5" s="747" t="s">
        <v>130</v>
      </c>
      <c r="K5" s="747" t="s">
        <v>131</v>
      </c>
      <c r="L5" s="747" t="s">
        <v>132</v>
      </c>
      <c r="M5" s="747" t="s">
        <v>133</v>
      </c>
      <c r="N5" s="747" t="s">
        <v>134</v>
      </c>
      <c r="O5" s="747" t="s">
        <v>135</v>
      </c>
      <c r="P5" s="748" t="s">
        <v>136</v>
      </c>
      <c r="Q5" s="748" t="s">
        <v>412</v>
      </c>
      <c r="R5" s="750" t="s">
        <v>138</v>
      </c>
      <c r="S5" s="750" t="s">
        <v>223</v>
      </c>
      <c r="T5" s="749" t="s">
        <v>140</v>
      </c>
      <c r="U5" s="749" t="s">
        <v>141</v>
      </c>
      <c r="V5" s="749" t="s">
        <v>142</v>
      </c>
      <c r="W5" s="749" t="s">
        <v>143</v>
      </c>
      <c r="X5" s="749" t="s">
        <v>144</v>
      </c>
      <c r="Y5" s="749" t="s">
        <v>145</v>
      </c>
      <c r="Z5" s="753" t="s">
        <v>146</v>
      </c>
      <c r="AA5" s="753" t="s">
        <v>413</v>
      </c>
      <c r="AB5" s="757" t="s">
        <v>350</v>
      </c>
      <c r="AC5" s="754" t="s">
        <v>148</v>
      </c>
      <c r="AD5" s="756" t="s">
        <v>223</v>
      </c>
      <c r="AE5" s="766" t="s">
        <v>149</v>
      </c>
      <c r="AF5" s="752" t="s">
        <v>150</v>
      </c>
      <c r="AG5" s="752" t="s">
        <v>151</v>
      </c>
      <c r="AH5" s="752" t="s">
        <v>152</v>
      </c>
      <c r="AI5" s="752" t="s">
        <v>153</v>
      </c>
      <c r="AJ5" s="752" t="s">
        <v>154</v>
      </c>
      <c r="AK5" s="743" t="s">
        <v>155</v>
      </c>
      <c r="AL5" s="743" t="s">
        <v>225</v>
      </c>
      <c r="AM5" s="743" t="s">
        <v>350</v>
      </c>
      <c r="AN5" s="744" t="s">
        <v>156</v>
      </c>
      <c r="AO5" s="392"/>
      <c r="AP5" s="764" t="s">
        <v>157</v>
      </c>
      <c r="AQ5" s="764" t="s">
        <v>158</v>
      </c>
      <c r="AR5" s="764" t="s">
        <v>159</v>
      </c>
      <c r="AS5" s="764" t="s">
        <v>160</v>
      </c>
      <c r="AT5" s="764" t="s">
        <v>161</v>
      </c>
      <c r="AU5" s="764" t="s">
        <v>162</v>
      </c>
      <c r="AV5" s="765" t="s">
        <v>163</v>
      </c>
      <c r="AW5" s="759" t="s">
        <v>226</v>
      </c>
      <c r="AX5" s="746" t="s">
        <v>165</v>
      </c>
    </row>
    <row r="6" spans="1:50" s="208" customFormat="1" ht="30" customHeight="1" x14ac:dyDescent="0.25">
      <c r="A6" s="207" t="s">
        <v>18</v>
      </c>
      <c r="B6" s="207" t="s">
        <v>166</v>
      </c>
      <c r="C6" s="207" t="s">
        <v>167</v>
      </c>
      <c r="D6" s="207" t="s">
        <v>128</v>
      </c>
      <c r="E6" s="207" t="s">
        <v>168</v>
      </c>
      <c r="F6" s="207" t="s">
        <v>169</v>
      </c>
      <c r="G6" s="207" t="s">
        <v>414</v>
      </c>
      <c r="H6" s="207" t="s">
        <v>228</v>
      </c>
      <c r="I6" s="207" t="s">
        <v>129</v>
      </c>
      <c r="J6" s="747"/>
      <c r="K6" s="747"/>
      <c r="L6" s="747"/>
      <c r="M6" s="747"/>
      <c r="N6" s="747"/>
      <c r="O6" s="747"/>
      <c r="P6" s="748"/>
      <c r="Q6" s="748"/>
      <c r="R6" s="751"/>
      <c r="S6" s="751"/>
      <c r="T6" s="749"/>
      <c r="U6" s="749"/>
      <c r="V6" s="749"/>
      <c r="W6" s="749"/>
      <c r="X6" s="749"/>
      <c r="Y6" s="749"/>
      <c r="Z6" s="753"/>
      <c r="AA6" s="753"/>
      <c r="AB6" s="758"/>
      <c r="AC6" s="755"/>
      <c r="AD6" s="756"/>
      <c r="AE6" s="766"/>
      <c r="AF6" s="752"/>
      <c r="AG6" s="752"/>
      <c r="AH6" s="752"/>
      <c r="AI6" s="752"/>
      <c r="AJ6" s="752"/>
      <c r="AK6" s="743"/>
      <c r="AL6" s="743"/>
      <c r="AM6" s="743"/>
      <c r="AN6" s="745"/>
      <c r="AO6" s="393"/>
      <c r="AP6" s="764"/>
      <c r="AQ6" s="764"/>
      <c r="AR6" s="764"/>
      <c r="AS6" s="764"/>
      <c r="AT6" s="764"/>
      <c r="AU6" s="764"/>
      <c r="AV6" s="765"/>
      <c r="AW6" s="759"/>
      <c r="AX6" s="746"/>
    </row>
    <row r="7" spans="1:50" ht="100.5" customHeight="1" x14ac:dyDescent="0.25">
      <c r="A7" s="233" t="s">
        <v>415</v>
      </c>
      <c r="B7" s="539" t="s">
        <v>173</v>
      </c>
      <c r="C7" s="550" t="s">
        <v>416</v>
      </c>
      <c r="D7" s="735" t="s">
        <v>417</v>
      </c>
      <c r="E7" s="9" t="s">
        <v>104</v>
      </c>
      <c r="F7" s="212"/>
      <c r="G7" s="212"/>
      <c r="H7" s="213">
        <v>1</v>
      </c>
      <c r="I7" s="212"/>
      <c r="J7" s="332">
        <v>8.3299999999999999E-2</v>
      </c>
      <c r="K7" s="621">
        <v>8.3299999999999999E-2</v>
      </c>
      <c r="L7" s="332">
        <v>8.3299999999999999E-2</v>
      </c>
      <c r="M7" s="621">
        <v>8.3299999999999999E-2</v>
      </c>
      <c r="N7" s="332">
        <v>8.3299999999999999E-2</v>
      </c>
      <c r="O7" s="621">
        <v>8.3299999999999999E-2</v>
      </c>
      <c r="P7" s="335">
        <f>J7+L7+N7</f>
        <v>0.24990000000000001</v>
      </c>
      <c r="Q7" s="381">
        <f>+K7+M7+O7</f>
        <v>0.24990000000000001</v>
      </c>
      <c r="R7" s="250" t="s">
        <v>418</v>
      </c>
      <c r="S7" s="250" t="s">
        <v>419</v>
      </c>
      <c r="T7" s="374">
        <v>8.3299999999999999E-2</v>
      </c>
      <c r="U7" s="213">
        <v>0.08</v>
      </c>
      <c r="V7" s="374">
        <v>8.3299999999999999E-2</v>
      </c>
      <c r="W7" s="213">
        <v>0.08</v>
      </c>
      <c r="X7" s="374">
        <v>8.3299999999999999E-2</v>
      </c>
      <c r="Y7" s="213">
        <v>0.08</v>
      </c>
      <c r="Z7" s="375">
        <f>T7+V7+X7</f>
        <v>0.24990000000000001</v>
      </c>
      <c r="AA7" s="391">
        <f>+U7+W7+Y7</f>
        <v>0.24</v>
      </c>
      <c r="AB7" s="381">
        <f t="shared" ref="AB7:AB10" si="0">+AA7+Q7</f>
        <v>0.4899</v>
      </c>
      <c r="AC7" s="475" t="s">
        <v>420</v>
      </c>
      <c r="AD7" s="390" t="s">
        <v>421</v>
      </c>
      <c r="AE7" s="476">
        <v>8.3299999999999999E-2</v>
      </c>
      <c r="AF7" s="213"/>
      <c r="AG7" s="220">
        <v>8.3299999999999999E-2</v>
      </c>
      <c r="AH7" s="213"/>
      <c r="AI7" s="220">
        <v>8.3299999999999999E-2</v>
      </c>
      <c r="AJ7" s="213"/>
      <c r="AK7" s="213">
        <f t="shared" ref="AK7:AK9" si="1">AE7+AG7+AI7</f>
        <v>0.24990000000000001</v>
      </c>
      <c r="AL7" s="213"/>
      <c r="AM7" s="213"/>
      <c r="AN7" s="213"/>
      <c r="AO7" s="213"/>
      <c r="AP7" s="220">
        <v>8.3299999999999999E-2</v>
      </c>
      <c r="AQ7" s="213"/>
      <c r="AR7" s="220">
        <v>8.3299999999999999E-2</v>
      </c>
      <c r="AS7" s="213"/>
      <c r="AT7" s="220">
        <v>8.3299999999999999E-2</v>
      </c>
      <c r="AU7" s="213"/>
      <c r="AV7" s="213">
        <f t="shared" ref="AV7:AV9" si="2">AP7+AR7+AT7</f>
        <v>0.24990000000000001</v>
      </c>
      <c r="AW7" s="214"/>
      <c r="AX7" s="213"/>
    </row>
    <row r="8" spans="1:50" ht="100.5" customHeight="1" x14ac:dyDescent="0.25">
      <c r="A8" s="233" t="s">
        <v>415</v>
      </c>
      <c r="B8" s="539" t="s">
        <v>173</v>
      </c>
      <c r="C8" s="550" t="s">
        <v>416</v>
      </c>
      <c r="D8" s="737"/>
      <c r="E8" s="9" t="s">
        <v>422</v>
      </c>
      <c r="F8" s="212"/>
      <c r="G8" s="212"/>
      <c r="H8" s="213">
        <v>1</v>
      </c>
      <c r="I8" s="212"/>
      <c r="J8" s="332">
        <v>8.3299999999999999E-2</v>
      </c>
      <c r="K8" s="621">
        <v>8.3299999999999999E-2</v>
      </c>
      <c r="L8" s="332">
        <v>8.3299999999999999E-2</v>
      </c>
      <c r="M8" s="621">
        <v>8.3299999999999999E-2</v>
      </c>
      <c r="N8" s="332">
        <v>8.3299999999999999E-2</v>
      </c>
      <c r="O8" s="621">
        <v>8.3299999999999999E-2</v>
      </c>
      <c r="P8" s="335">
        <f>J8+L8+N8</f>
        <v>0.24990000000000001</v>
      </c>
      <c r="Q8" s="381">
        <f>+K8+M8+O8</f>
        <v>0.24990000000000001</v>
      </c>
      <c r="R8" s="250" t="s">
        <v>423</v>
      </c>
      <c r="S8" s="290" t="s">
        <v>424</v>
      </c>
      <c r="T8" s="374">
        <v>8.3299999999999999E-2</v>
      </c>
      <c r="U8" s="213">
        <v>0.08</v>
      </c>
      <c r="V8" s="374">
        <v>8.3299999999999999E-2</v>
      </c>
      <c r="W8" s="213">
        <v>0.08</v>
      </c>
      <c r="X8" s="374">
        <v>8.3299999999999999E-2</v>
      </c>
      <c r="Y8" s="213">
        <v>0.08</v>
      </c>
      <c r="Z8" s="375">
        <f t="shared" ref="Z8:Z27" si="3">T8+V8+X8</f>
        <v>0.24990000000000001</v>
      </c>
      <c r="AA8" s="391">
        <f t="shared" ref="AA8:AA27" si="4">+U8+W8+Y8</f>
        <v>0.24</v>
      </c>
      <c r="AB8" s="381">
        <f t="shared" si="0"/>
        <v>0.4899</v>
      </c>
      <c r="AC8" s="475" t="s">
        <v>425</v>
      </c>
      <c r="AD8" s="390" t="s">
        <v>426</v>
      </c>
      <c r="AE8" s="476">
        <v>8.3299999999999999E-2</v>
      </c>
      <c r="AF8" s="213"/>
      <c r="AG8" s="220">
        <v>8.3299999999999999E-2</v>
      </c>
      <c r="AH8" s="213"/>
      <c r="AI8" s="220">
        <v>8.3299999999999999E-2</v>
      </c>
      <c r="AJ8" s="213"/>
      <c r="AK8" s="213">
        <f t="shared" si="1"/>
        <v>0.24990000000000001</v>
      </c>
      <c r="AL8" s="213"/>
      <c r="AM8" s="213"/>
      <c r="AN8" s="213"/>
      <c r="AO8" s="213"/>
      <c r="AP8" s="220">
        <v>8.3299999999999999E-2</v>
      </c>
      <c r="AQ8" s="213"/>
      <c r="AR8" s="220">
        <v>8.3299999999999999E-2</v>
      </c>
      <c r="AS8" s="213"/>
      <c r="AT8" s="220">
        <v>8.3299999999999999E-2</v>
      </c>
      <c r="AU8" s="213"/>
      <c r="AV8" s="213">
        <f t="shared" si="2"/>
        <v>0.24990000000000001</v>
      </c>
      <c r="AW8" s="214"/>
      <c r="AX8" s="213"/>
    </row>
    <row r="9" spans="1:50" ht="105" customHeight="1" x14ac:dyDescent="0.25">
      <c r="A9" s="14" t="s">
        <v>427</v>
      </c>
      <c r="B9" s="539" t="s">
        <v>173</v>
      </c>
      <c r="C9" s="535" t="s">
        <v>428</v>
      </c>
      <c r="D9" s="535" t="s">
        <v>429</v>
      </c>
      <c r="E9" s="9" t="s">
        <v>110</v>
      </c>
      <c r="F9" s="215">
        <v>1</v>
      </c>
      <c r="G9" s="212"/>
      <c r="H9" s="213">
        <v>1</v>
      </c>
      <c r="I9" s="212"/>
      <c r="J9" s="332">
        <v>8.3299999999999999E-2</v>
      </c>
      <c r="K9" s="213">
        <v>0</v>
      </c>
      <c r="L9" s="332">
        <v>8.3299999999999999E-2</v>
      </c>
      <c r="M9" s="213">
        <v>0.125</v>
      </c>
      <c r="N9" s="332">
        <v>8.3299999999999999E-2</v>
      </c>
      <c r="O9" s="213">
        <v>0.125</v>
      </c>
      <c r="P9" s="335">
        <f>J9+L9+N9</f>
        <v>0.24990000000000001</v>
      </c>
      <c r="Q9" s="381">
        <f>+K9+M9+O9</f>
        <v>0.25</v>
      </c>
      <c r="R9" s="14" t="s">
        <v>430</v>
      </c>
      <c r="S9" s="14" t="s">
        <v>431</v>
      </c>
      <c r="T9" s="374">
        <v>8.3299999999999999E-2</v>
      </c>
      <c r="U9" s="213">
        <v>0.16</v>
      </c>
      <c r="V9" s="374">
        <v>8.3299999999999999E-2</v>
      </c>
      <c r="W9" s="213">
        <v>0.06</v>
      </c>
      <c r="X9" s="374">
        <v>8.3299999999999999E-2</v>
      </c>
      <c r="Y9" s="213">
        <v>0.03</v>
      </c>
      <c r="Z9" s="375">
        <f t="shared" si="3"/>
        <v>0.24990000000000001</v>
      </c>
      <c r="AA9" s="391">
        <f t="shared" si="4"/>
        <v>0.25</v>
      </c>
      <c r="AB9" s="381">
        <f t="shared" si="0"/>
        <v>0.5</v>
      </c>
      <c r="AC9" s="14" t="s">
        <v>432</v>
      </c>
      <c r="AD9" s="473" t="s">
        <v>433</v>
      </c>
      <c r="AE9" s="220">
        <v>8.3299999999999999E-2</v>
      </c>
      <c r="AF9" s="213"/>
      <c r="AG9" s="220">
        <v>8.3299999999999999E-2</v>
      </c>
      <c r="AH9" s="213"/>
      <c r="AI9" s="220">
        <v>8.3299999999999999E-2</v>
      </c>
      <c r="AJ9" s="213"/>
      <c r="AK9" s="213">
        <f t="shared" si="1"/>
        <v>0.24990000000000001</v>
      </c>
      <c r="AL9" s="213"/>
      <c r="AM9" s="213"/>
      <c r="AN9" s="213"/>
      <c r="AO9" s="213"/>
      <c r="AP9" s="220">
        <v>8.3299999999999999E-2</v>
      </c>
      <c r="AQ9" s="213"/>
      <c r="AR9" s="220">
        <v>8.3299999999999999E-2</v>
      </c>
      <c r="AS9" s="213"/>
      <c r="AT9" s="220">
        <v>8.3299999999999999E-2</v>
      </c>
      <c r="AU9" s="213"/>
      <c r="AV9" s="213">
        <f t="shared" si="2"/>
        <v>0.24990000000000001</v>
      </c>
      <c r="AW9" s="214"/>
      <c r="AX9" s="213"/>
    </row>
    <row r="10" spans="1:50" ht="42" customHeight="1" x14ac:dyDescent="0.25">
      <c r="A10" s="14" t="s">
        <v>434</v>
      </c>
      <c r="B10" s="118" t="s">
        <v>284</v>
      </c>
      <c r="C10" s="14" t="s">
        <v>435</v>
      </c>
      <c r="D10" s="12" t="s">
        <v>436</v>
      </c>
      <c r="E10" s="102" t="s">
        <v>437</v>
      </c>
      <c r="F10" s="101">
        <v>0.99</v>
      </c>
      <c r="G10" s="212"/>
      <c r="H10" s="219">
        <v>1</v>
      </c>
      <c r="I10" s="212"/>
      <c r="J10" s="332">
        <v>8.3299999999999999E-2</v>
      </c>
      <c r="K10" s="220">
        <v>8.3299999999999999E-2</v>
      </c>
      <c r="L10" s="332">
        <v>8.3299999999999999E-2</v>
      </c>
      <c r="M10" s="220">
        <v>8.3299999999999999E-2</v>
      </c>
      <c r="N10" s="332">
        <v>8.3299999999999999E-2</v>
      </c>
      <c r="O10" s="220">
        <v>8.3299999999999999E-2</v>
      </c>
      <c r="P10" s="335">
        <f t="shared" ref="P10:P27" si="5">J10+L10+N10</f>
        <v>0.24990000000000001</v>
      </c>
      <c r="Q10" s="381">
        <f t="shared" ref="Q10:Q27" si="6">+K10+M10+O10</f>
        <v>0.24990000000000001</v>
      </c>
      <c r="R10" s="213"/>
      <c r="S10" s="213"/>
      <c r="T10" s="374">
        <v>8.3299999999999999E-2</v>
      </c>
      <c r="U10" s="220">
        <v>8.3299999999999999E-2</v>
      </c>
      <c r="V10" s="374">
        <v>8.3299999999999999E-2</v>
      </c>
      <c r="W10" s="220">
        <v>8.3299999999999999E-2</v>
      </c>
      <c r="X10" s="374">
        <v>8.3299999999999999E-2</v>
      </c>
      <c r="Y10" s="220">
        <v>8.3299999999999999E-2</v>
      </c>
      <c r="Z10" s="375">
        <f t="shared" si="3"/>
        <v>0.24990000000000001</v>
      </c>
      <c r="AA10" s="391">
        <f t="shared" si="4"/>
        <v>0.24990000000000001</v>
      </c>
      <c r="AB10" s="381">
        <f t="shared" si="0"/>
        <v>0.49980000000000002</v>
      </c>
      <c r="AC10" s="84" t="s">
        <v>438</v>
      </c>
      <c r="AD10" s="213"/>
      <c r="AE10" s="220">
        <v>8.3299999999999999E-2</v>
      </c>
      <c r="AF10" s="213"/>
      <c r="AG10" s="220">
        <v>8.3299999999999999E-2</v>
      </c>
      <c r="AH10" s="213"/>
      <c r="AI10" s="220">
        <v>8.3299999999999999E-2</v>
      </c>
      <c r="AJ10" s="213"/>
      <c r="AK10" s="213">
        <f t="shared" ref="AK10:AK27" si="7">AE10+AG10+AI10</f>
        <v>0.24990000000000001</v>
      </c>
      <c r="AL10" s="213"/>
      <c r="AM10" s="213"/>
      <c r="AN10" s="213"/>
      <c r="AO10" s="213"/>
      <c r="AP10" s="220">
        <v>8.3299999999999999E-2</v>
      </c>
      <c r="AQ10" s="213"/>
      <c r="AR10" s="220">
        <v>8.3299999999999999E-2</v>
      </c>
      <c r="AS10" s="213"/>
      <c r="AT10" s="220">
        <v>8.3299999999999999E-2</v>
      </c>
      <c r="AU10" s="213"/>
      <c r="AV10" s="213">
        <f t="shared" ref="AV10:AV27" si="8">AP10+AR10+AT10</f>
        <v>0.24990000000000001</v>
      </c>
      <c r="AW10" s="214"/>
      <c r="AX10" s="213"/>
    </row>
    <row r="11" spans="1:50" ht="42" customHeight="1" x14ac:dyDescent="0.25">
      <c r="A11" s="14" t="s">
        <v>439</v>
      </c>
      <c r="B11" s="118" t="s">
        <v>284</v>
      </c>
      <c r="C11" s="14" t="s">
        <v>435</v>
      </c>
      <c r="D11" s="12" t="s">
        <v>436</v>
      </c>
      <c r="E11" s="12" t="s">
        <v>440</v>
      </c>
      <c r="F11" s="101">
        <v>0.99</v>
      </c>
      <c r="G11" s="212"/>
      <c r="H11" s="219">
        <v>1</v>
      </c>
      <c r="I11" s="215"/>
      <c r="J11" s="332">
        <v>8.3299999999999999E-2</v>
      </c>
      <c r="K11" s="220">
        <v>8.3299999999999999E-2</v>
      </c>
      <c r="L11" s="332">
        <v>8.3299999999999999E-2</v>
      </c>
      <c r="M11" s="220">
        <v>8.3299999999999999E-2</v>
      </c>
      <c r="N11" s="332">
        <v>8.3299999999999999E-2</v>
      </c>
      <c r="O11" s="220">
        <v>8.3299999999999999E-2</v>
      </c>
      <c r="P11" s="335">
        <f t="shared" si="5"/>
        <v>0.24990000000000001</v>
      </c>
      <c r="Q11" s="381">
        <f t="shared" si="6"/>
        <v>0.24990000000000001</v>
      </c>
      <c r="R11" s="213"/>
      <c r="S11" s="213"/>
      <c r="T11" s="374">
        <v>8.3299999999999999E-2</v>
      </c>
      <c r="U11" s="220">
        <v>8.3299999999999999E-2</v>
      </c>
      <c r="V11" s="374">
        <v>8.3299999999999999E-2</v>
      </c>
      <c r="W11" s="220">
        <v>8.3299999999999999E-2</v>
      </c>
      <c r="X11" s="374">
        <v>8.3299999999999999E-2</v>
      </c>
      <c r="Y11" s="220">
        <v>8.3299999999999999E-2</v>
      </c>
      <c r="Z11" s="375">
        <f t="shared" si="3"/>
        <v>0.24990000000000001</v>
      </c>
      <c r="AA11" s="391">
        <f t="shared" si="4"/>
        <v>0.24990000000000001</v>
      </c>
      <c r="AB11" s="381">
        <f>+AA11+Q11</f>
        <v>0.49980000000000002</v>
      </c>
      <c r="AC11" s="85" t="s">
        <v>438</v>
      </c>
      <c r="AD11" s="213"/>
      <c r="AE11" s="220">
        <v>8.3299999999999999E-2</v>
      </c>
      <c r="AF11" s="213"/>
      <c r="AG11" s="220">
        <v>8.3299999999999999E-2</v>
      </c>
      <c r="AH11" s="213"/>
      <c r="AI11" s="220">
        <v>8.3299999999999999E-2</v>
      </c>
      <c r="AJ11" s="213"/>
      <c r="AK11" s="213">
        <f t="shared" si="7"/>
        <v>0.24990000000000001</v>
      </c>
      <c r="AL11" s="213"/>
      <c r="AM11" s="213"/>
      <c r="AN11" s="213"/>
      <c r="AO11" s="213"/>
      <c r="AP11" s="220">
        <v>8.3299999999999999E-2</v>
      </c>
      <c r="AQ11" s="213"/>
      <c r="AR11" s="220">
        <v>8.3299999999999999E-2</v>
      </c>
      <c r="AS11" s="213"/>
      <c r="AT11" s="220">
        <v>8.3299999999999999E-2</v>
      </c>
      <c r="AU11" s="213"/>
      <c r="AV11" s="213">
        <f t="shared" si="8"/>
        <v>0.24990000000000001</v>
      </c>
      <c r="AW11" s="214"/>
      <c r="AX11" s="213"/>
    </row>
    <row r="12" spans="1:50" ht="42" customHeight="1" x14ac:dyDescent="0.25">
      <c r="A12" s="14" t="s">
        <v>439</v>
      </c>
      <c r="B12" s="118" t="s">
        <v>284</v>
      </c>
      <c r="C12" s="14" t="s">
        <v>435</v>
      </c>
      <c r="D12" s="12" t="s">
        <v>436</v>
      </c>
      <c r="E12" s="12" t="s">
        <v>441</v>
      </c>
      <c r="F12" s="101">
        <v>0.99</v>
      </c>
      <c r="G12" s="212"/>
      <c r="H12" s="215">
        <v>1</v>
      </c>
      <c r="I12" s="212"/>
      <c r="J12" s="332">
        <v>8.3299999999999999E-2</v>
      </c>
      <c r="K12" s="220">
        <v>8.3299999999999999E-2</v>
      </c>
      <c r="L12" s="332">
        <v>8.3299999999999999E-2</v>
      </c>
      <c r="M12" s="220">
        <v>8.3299999999999999E-2</v>
      </c>
      <c r="N12" s="332">
        <v>8.3299999999999999E-2</v>
      </c>
      <c r="O12" s="220">
        <v>8.3299999999999999E-2</v>
      </c>
      <c r="P12" s="335">
        <f t="shared" si="5"/>
        <v>0.24990000000000001</v>
      </c>
      <c r="Q12" s="381">
        <f t="shared" si="6"/>
        <v>0.24990000000000001</v>
      </c>
      <c r="R12" s="213"/>
      <c r="S12" s="213"/>
      <c r="T12" s="374">
        <v>8.3299999999999999E-2</v>
      </c>
      <c r="U12" s="220">
        <v>8.3299999999999999E-2</v>
      </c>
      <c r="V12" s="374">
        <v>8.3299999999999999E-2</v>
      </c>
      <c r="W12" s="220">
        <v>8.3299999999999999E-2</v>
      </c>
      <c r="X12" s="374">
        <v>8.3299999999999999E-2</v>
      </c>
      <c r="Y12" s="220">
        <v>8.3299999999999999E-2</v>
      </c>
      <c r="Z12" s="375">
        <f t="shared" si="3"/>
        <v>0.24990000000000001</v>
      </c>
      <c r="AA12" s="391">
        <f t="shared" si="4"/>
        <v>0.24990000000000001</v>
      </c>
      <c r="AB12" s="381">
        <f t="shared" ref="AB12:AB27" si="9">+AA12+Q12</f>
        <v>0.49980000000000002</v>
      </c>
      <c r="AC12" s="85" t="s">
        <v>438</v>
      </c>
      <c r="AD12" s="213"/>
      <c r="AE12" s="220">
        <v>8.3299999999999999E-2</v>
      </c>
      <c r="AF12" s="213"/>
      <c r="AG12" s="220">
        <v>8.3299999999999999E-2</v>
      </c>
      <c r="AH12" s="213"/>
      <c r="AI12" s="220">
        <v>8.3299999999999999E-2</v>
      </c>
      <c r="AJ12" s="213"/>
      <c r="AK12" s="213">
        <f t="shared" si="7"/>
        <v>0.24990000000000001</v>
      </c>
      <c r="AL12" s="213"/>
      <c r="AM12" s="213"/>
      <c r="AN12" s="213"/>
      <c r="AO12" s="213"/>
      <c r="AP12" s="220">
        <v>8.3299999999999999E-2</v>
      </c>
      <c r="AQ12" s="213"/>
      <c r="AR12" s="220">
        <v>8.3299999999999999E-2</v>
      </c>
      <c r="AS12" s="213"/>
      <c r="AT12" s="220">
        <v>8.3299999999999999E-2</v>
      </c>
      <c r="AU12" s="213"/>
      <c r="AV12" s="213">
        <f t="shared" si="8"/>
        <v>0.24990000000000001</v>
      </c>
      <c r="AW12" s="214"/>
      <c r="AX12" s="213"/>
    </row>
    <row r="13" spans="1:50" ht="42" customHeight="1" x14ac:dyDescent="0.25">
      <c r="A13" s="14" t="s">
        <v>439</v>
      </c>
      <c r="B13" s="118" t="s">
        <v>284</v>
      </c>
      <c r="C13" s="14" t="s">
        <v>435</v>
      </c>
      <c r="D13" s="12" t="s">
        <v>436</v>
      </c>
      <c r="E13" s="12" t="s">
        <v>442</v>
      </c>
      <c r="F13" s="101">
        <v>0.99</v>
      </c>
      <c r="G13" s="212"/>
      <c r="H13" s="215">
        <v>1</v>
      </c>
      <c r="I13" s="212"/>
      <c r="J13" s="332">
        <v>8.3299999999999999E-2</v>
      </c>
      <c r="K13" s="220">
        <v>8.3299999999999999E-2</v>
      </c>
      <c r="L13" s="332">
        <v>8.3299999999999999E-2</v>
      </c>
      <c r="M13" s="220">
        <v>8.3299999999999999E-2</v>
      </c>
      <c r="N13" s="332">
        <v>8.3299999999999999E-2</v>
      </c>
      <c r="O13" s="220">
        <v>8.3299999999999999E-2</v>
      </c>
      <c r="P13" s="335">
        <f t="shared" si="5"/>
        <v>0.24990000000000001</v>
      </c>
      <c r="Q13" s="381">
        <f t="shared" si="6"/>
        <v>0.24990000000000001</v>
      </c>
      <c r="R13" s="213"/>
      <c r="S13" s="213"/>
      <c r="T13" s="374">
        <v>8.3299999999999999E-2</v>
      </c>
      <c r="U13" s="220">
        <v>8.3299999999999999E-2</v>
      </c>
      <c r="V13" s="374">
        <v>8.3299999999999999E-2</v>
      </c>
      <c r="W13" s="220">
        <v>8.3299999999999999E-2</v>
      </c>
      <c r="X13" s="374">
        <v>8.3299999999999999E-2</v>
      </c>
      <c r="Y13" s="220">
        <v>8.3299999999999999E-2</v>
      </c>
      <c r="Z13" s="375">
        <f t="shared" si="3"/>
        <v>0.24990000000000001</v>
      </c>
      <c r="AA13" s="391">
        <f t="shared" si="4"/>
        <v>0.24990000000000001</v>
      </c>
      <c r="AB13" s="381">
        <f t="shared" si="9"/>
        <v>0.49980000000000002</v>
      </c>
      <c r="AC13" s="85" t="s">
        <v>438</v>
      </c>
      <c r="AD13" s="213"/>
      <c r="AE13" s="220">
        <v>8.3299999999999999E-2</v>
      </c>
      <c r="AF13" s="213"/>
      <c r="AG13" s="220">
        <v>8.3299999999999999E-2</v>
      </c>
      <c r="AH13" s="213"/>
      <c r="AI13" s="220">
        <v>8.3299999999999999E-2</v>
      </c>
      <c r="AJ13" s="213"/>
      <c r="AK13" s="213">
        <f t="shared" si="7"/>
        <v>0.24990000000000001</v>
      </c>
      <c r="AL13" s="213"/>
      <c r="AM13" s="213"/>
      <c r="AN13" s="213"/>
      <c r="AO13" s="213"/>
      <c r="AP13" s="220">
        <v>8.3299999999999999E-2</v>
      </c>
      <c r="AQ13" s="213"/>
      <c r="AR13" s="220">
        <v>8.3299999999999999E-2</v>
      </c>
      <c r="AS13" s="213"/>
      <c r="AT13" s="220">
        <v>8.3299999999999999E-2</v>
      </c>
      <c r="AU13" s="213"/>
      <c r="AV13" s="213">
        <f t="shared" si="8"/>
        <v>0.24990000000000001</v>
      </c>
      <c r="AW13" s="214"/>
      <c r="AX13" s="213"/>
    </row>
    <row r="14" spans="1:50" ht="42" customHeight="1" x14ac:dyDescent="0.25">
      <c r="A14" s="14" t="s">
        <v>439</v>
      </c>
      <c r="B14" s="118" t="s">
        <v>284</v>
      </c>
      <c r="C14" s="14" t="s">
        <v>435</v>
      </c>
      <c r="D14" s="12" t="s">
        <v>436</v>
      </c>
      <c r="E14" s="12" t="s">
        <v>443</v>
      </c>
      <c r="F14" s="101">
        <v>0.99</v>
      </c>
      <c r="G14" s="212"/>
      <c r="H14" s="215">
        <v>1</v>
      </c>
      <c r="I14" s="212"/>
      <c r="J14" s="332">
        <v>8.3299999999999999E-2</v>
      </c>
      <c r="K14" s="220">
        <v>8.3299999999999999E-2</v>
      </c>
      <c r="L14" s="332">
        <v>8.3299999999999999E-2</v>
      </c>
      <c r="M14" s="220">
        <v>8.3299999999999999E-2</v>
      </c>
      <c r="N14" s="332">
        <v>8.3299999999999999E-2</v>
      </c>
      <c r="O14" s="220">
        <v>8.3299999999999999E-2</v>
      </c>
      <c r="P14" s="335">
        <f t="shared" si="5"/>
        <v>0.24990000000000001</v>
      </c>
      <c r="Q14" s="381">
        <f t="shared" si="6"/>
        <v>0.24990000000000001</v>
      </c>
      <c r="R14" s="213"/>
      <c r="S14" s="213"/>
      <c r="T14" s="374">
        <v>8.3299999999999999E-2</v>
      </c>
      <c r="U14" s="220">
        <v>8.3299999999999999E-2</v>
      </c>
      <c r="V14" s="374">
        <v>8.3299999999999999E-2</v>
      </c>
      <c r="W14" s="220">
        <v>8.3299999999999999E-2</v>
      </c>
      <c r="X14" s="374">
        <v>8.3299999999999999E-2</v>
      </c>
      <c r="Y14" s="220">
        <v>8.3299999999999999E-2</v>
      </c>
      <c r="Z14" s="375">
        <f t="shared" si="3"/>
        <v>0.24990000000000001</v>
      </c>
      <c r="AA14" s="391">
        <f t="shared" si="4"/>
        <v>0.24990000000000001</v>
      </c>
      <c r="AB14" s="381">
        <f t="shared" si="9"/>
        <v>0.49980000000000002</v>
      </c>
      <c r="AC14" s="85" t="s">
        <v>438</v>
      </c>
      <c r="AD14" s="213"/>
      <c r="AE14" s="220">
        <v>8.3299999999999999E-2</v>
      </c>
      <c r="AF14" s="213"/>
      <c r="AG14" s="220">
        <v>8.3299999999999999E-2</v>
      </c>
      <c r="AH14" s="213"/>
      <c r="AI14" s="220">
        <v>8.3299999999999999E-2</v>
      </c>
      <c r="AJ14" s="213"/>
      <c r="AK14" s="213">
        <f t="shared" si="7"/>
        <v>0.24990000000000001</v>
      </c>
      <c r="AL14" s="213"/>
      <c r="AM14" s="213"/>
      <c r="AN14" s="213"/>
      <c r="AO14" s="213"/>
      <c r="AP14" s="220">
        <v>8.3299999999999999E-2</v>
      </c>
      <c r="AQ14" s="213"/>
      <c r="AR14" s="220">
        <v>8.3299999999999999E-2</v>
      </c>
      <c r="AS14" s="213"/>
      <c r="AT14" s="220">
        <v>8.3299999999999999E-2</v>
      </c>
      <c r="AU14" s="213"/>
      <c r="AV14" s="213">
        <f t="shared" si="8"/>
        <v>0.24990000000000001</v>
      </c>
      <c r="AW14" s="214"/>
      <c r="AX14" s="213"/>
    </row>
    <row r="15" spans="1:50" ht="42" customHeight="1" x14ac:dyDescent="0.25">
      <c r="A15" s="14" t="s">
        <v>439</v>
      </c>
      <c r="B15" s="118" t="s">
        <v>284</v>
      </c>
      <c r="C15" s="14" t="s">
        <v>435</v>
      </c>
      <c r="D15" s="12" t="s">
        <v>436</v>
      </c>
      <c r="E15" s="12" t="s">
        <v>444</v>
      </c>
      <c r="F15" s="101">
        <v>0.99</v>
      </c>
      <c r="G15" s="212"/>
      <c r="H15" s="215">
        <v>1</v>
      </c>
      <c r="I15" s="212"/>
      <c r="J15" s="332">
        <v>8.3299999999999999E-2</v>
      </c>
      <c r="K15" s="220">
        <v>8.3299999999999999E-2</v>
      </c>
      <c r="L15" s="332">
        <v>8.3299999999999999E-2</v>
      </c>
      <c r="M15" s="220">
        <v>8.3299999999999999E-2</v>
      </c>
      <c r="N15" s="332">
        <v>8.3299999999999999E-2</v>
      </c>
      <c r="O15" s="220">
        <v>8.3299999999999999E-2</v>
      </c>
      <c r="P15" s="335">
        <f t="shared" si="5"/>
        <v>0.24990000000000001</v>
      </c>
      <c r="Q15" s="381">
        <f t="shared" si="6"/>
        <v>0.24990000000000001</v>
      </c>
      <c r="R15" s="213"/>
      <c r="S15" s="213"/>
      <c r="T15" s="374">
        <v>8.3299999999999999E-2</v>
      </c>
      <c r="U15" s="220">
        <v>8.3299999999999999E-2</v>
      </c>
      <c r="V15" s="374">
        <v>8.3299999999999999E-2</v>
      </c>
      <c r="W15" s="220">
        <v>8.3299999999999999E-2</v>
      </c>
      <c r="X15" s="374">
        <v>8.3299999999999999E-2</v>
      </c>
      <c r="Y15" s="220">
        <v>8.3299999999999999E-2</v>
      </c>
      <c r="Z15" s="375">
        <f t="shared" si="3"/>
        <v>0.24990000000000001</v>
      </c>
      <c r="AA15" s="391">
        <f t="shared" si="4"/>
        <v>0.24990000000000001</v>
      </c>
      <c r="AB15" s="381">
        <f t="shared" si="9"/>
        <v>0.49980000000000002</v>
      </c>
      <c r="AC15" s="85" t="s">
        <v>438</v>
      </c>
      <c r="AD15" s="213"/>
      <c r="AE15" s="220">
        <v>8.3299999999999999E-2</v>
      </c>
      <c r="AF15" s="213"/>
      <c r="AG15" s="220">
        <v>8.3299999999999999E-2</v>
      </c>
      <c r="AH15" s="213"/>
      <c r="AI15" s="220">
        <v>8.3299999999999999E-2</v>
      </c>
      <c r="AJ15" s="213"/>
      <c r="AK15" s="213">
        <f t="shared" si="7"/>
        <v>0.24990000000000001</v>
      </c>
      <c r="AL15" s="213"/>
      <c r="AM15" s="213"/>
      <c r="AN15" s="213"/>
      <c r="AO15" s="213"/>
      <c r="AP15" s="220">
        <v>8.3299999999999999E-2</v>
      </c>
      <c r="AQ15" s="213"/>
      <c r="AR15" s="220">
        <v>8.3299999999999999E-2</v>
      </c>
      <c r="AS15" s="213"/>
      <c r="AT15" s="220">
        <v>8.3299999999999999E-2</v>
      </c>
      <c r="AU15" s="213"/>
      <c r="AV15" s="213">
        <f t="shared" si="8"/>
        <v>0.24990000000000001</v>
      </c>
      <c r="AW15" s="214"/>
      <c r="AX15" s="213"/>
    </row>
    <row r="16" spans="1:50" ht="42" customHeight="1" x14ac:dyDescent="0.25">
      <c r="A16" s="14" t="s">
        <v>439</v>
      </c>
      <c r="B16" s="118" t="s">
        <v>284</v>
      </c>
      <c r="C16" s="14" t="s">
        <v>435</v>
      </c>
      <c r="D16" s="12" t="s">
        <v>436</v>
      </c>
      <c r="E16" s="12" t="s">
        <v>445</v>
      </c>
      <c r="F16" s="103">
        <v>0.99</v>
      </c>
      <c r="G16" s="212"/>
      <c r="H16" s="215">
        <v>1</v>
      </c>
      <c r="I16" s="212"/>
      <c r="J16" s="332">
        <v>8.3299999999999999E-2</v>
      </c>
      <c r="K16" s="220">
        <v>8.3299999999999999E-2</v>
      </c>
      <c r="L16" s="332">
        <v>8.3299999999999999E-2</v>
      </c>
      <c r="M16" s="220">
        <v>8.3299999999999999E-2</v>
      </c>
      <c r="N16" s="332">
        <v>8.3299999999999999E-2</v>
      </c>
      <c r="O16" s="220">
        <v>8.3299999999999999E-2</v>
      </c>
      <c r="P16" s="335">
        <f t="shared" si="5"/>
        <v>0.24990000000000001</v>
      </c>
      <c r="Q16" s="381">
        <f t="shared" si="6"/>
        <v>0.24990000000000001</v>
      </c>
      <c r="R16" s="213"/>
      <c r="S16" s="213"/>
      <c r="T16" s="374">
        <v>8.3299999999999999E-2</v>
      </c>
      <c r="U16" s="220">
        <v>8.3299999999999999E-2</v>
      </c>
      <c r="V16" s="374">
        <v>8.3299999999999999E-2</v>
      </c>
      <c r="W16" s="220">
        <v>8.3299999999999999E-2</v>
      </c>
      <c r="X16" s="374">
        <v>8.3299999999999999E-2</v>
      </c>
      <c r="Y16" s="220">
        <v>8.3299999999999999E-2</v>
      </c>
      <c r="Z16" s="375">
        <f t="shared" si="3"/>
        <v>0.24990000000000001</v>
      </c>
      <c r="AA16" s="391">
        <f t="shared" si="4"/>
        <v>0.24990000000000001</v>
      </c>
      <c r="AB16" s="381">
        <f t="shared" si="9"/>
        <v>0.49980000000000002</v>
      </c>
      <c r="AC16" s="85" t="s">
        <v>438</v>
      </c>
      <c r="AD16" s="213"/>
      <c r="AE16" s="220">
        <v>8.3299999999999999E-2</v>
      </c>
      <c r="AF16" s="213"/>
      <c r="AG16" s="220">
        <v>8.3299999999999999E-2</v>
      </c>
      <c r="AH16" s="213"/>
      <c r="AI16" s="220">
        <v>8.3299999999999999E-2</v>
      </c>
      <c r="AJ16" s="213"/>
      <c r="AK16" s="213">
        <f t="shared" si="7"/>
        <v>0.24990000000000001</v>
      </c>
      <c r="AL16" s="213"/>
      <c r="AM16" s="213"/>
      <c r="AN16" s="213"/>
      <c r="AO16" s="213"/>
      <c r="AP16" s="220">
        <v>8.3299999999999999E-2</v>
      </c>
      <c r="AQ16" s="213"/>
      <c r="AR16" s="220">
        <v>8.3299999999999999E-2</v>
      </c>
      <c r="AS16" s="213"/>
      <c r="AT16" s="220">
        <v>8.3299999999999999E-2</v>
      </c>
      <c r="AU16" s="213"/>
      <c r="AV16" s="213">
        <f t="shared" si="8"/>
        <v>0.24990000000000001</v>
      </c>
      <c r="AW16" s="214"/>
      <c r="AX16" s="213"/>
    </row>
    <row r="17" spans="1:50" ht="42" customHeight="1" x14ac:dyDescent="0.25">
      <c r="A17" s="14" t="s">
        <v>439</v>
      </c>
      <c r="B17" s="118" t="s">
        <v>284</v>
      </c>
      <c r="C17" s="14" t="s">
        <v>435</v>
      </c>
      <c r="D17" s="12" t="s">
        <v>436</v>
      </c>
      <c r="E17" s="12" t="s">
        <v>446</v>
      </c>
      <c r="F17" s="104">
        <v>0.99</v>
      </c>
      <c r="G17" s="212"/>
      <c r="H17" s="215">
        <v>1</v>
      </c>
      <c r="I17" s="212"/>
      <c r="J17" s="333">
        <v>0.16669999999999999</v>
      </c>
      <c r="K17" s="220">
        <v>0.16669999999999999</v>
      </c>
      <c r="L17" s="332"/>
      <c r="M17" s="220"/>
      <c r="N17" s="333">
        <v>0.16669999999999999</v>
      </c>
      <c r="O17" s="220">
        <v>0.16669999999999999</v>
      </c>
      <c r="P17" s="335">
        <f t="shared" si="5"/>
        <v>0.33339999999999997</v>
      </c>
      <c r="Q17" s="381">
        <f t="shared" si="6"/>
        <v>0.33339999999999997</v>
      </c>
      <c r="R17" s="213"/>
      <c r="S17" s="213"/>
      <c r="T17" s="375"/>
      <c r="U17" s="220"/>
      <c r="V17" s="377">
        <v>0.16669999999999999</v>
      </c>
      <c r="W17" s="220">
        <v>0.16669999999999999</v>
      </c>
      <c r="X17" s="377"/>
      <c r="Y17" s="213"/>
      <c r="Z17" s="377">
        <f t="shared" si="3"/>
        <v>0.16669999999999999</v>
      </c>
      <c r="AA17" s="391">
        <f t="shared" si="4"/>
        <v>0.16669999999999999</v>
      </c>
      <c r="AB17" s="381">
        <f t="shared" si="9"/>
        <v>0.50009999999999999</v>
      </c>
      <c r="AC17" s="85" t="s">
        <v>438</v>
      </c>
      <c r="AD17" s="213"/>
      <c r="AE17" s="221">
        <v>0.16669999999999999</v>
      </c>
      <c r="AF17" s="213"/>
      <c r="AG17" s="213"/>
      <c r="AH17" s="213"/>
      <c r="AI17" s="221">
        <v>0.16669999999999999</v>
      </c>
      <c r="AJ17" s="213"/>
      <c r="AK17" s="213">
        <f t="shared" si="7"/>
        <v>0.33339999999999997</v>
      </c>
      <c r="AL17" s="210"/>
      <c r="AM17" s="210"/>
      <c r="AN17" s="210"/>
      <c r="AO17" s="210"/>
      <c r="AP17" s="221"/>
      <c r="AQ17" s="213"/>
      <c r="AR17" s="221">
        <v>0.16669999999999999</v>
      </c>
      <c r="AS17" s="221"/>
      <c r="AT17" s="221"/>
      <c r="AU17" s="213"/>
      <c r="AV17" s="221">
        <f t="shared" si="8"/>
        <v>0.16669999999999999</v>
      </c>
      <c r="AW17" s="214"/>
      <c r="AX17" s="213"/>
    </row>
    <row r="18" spans="1:50" ht="42" customHeight="1" x14ac:dyDescent="0.25">
      <c r="A18" s="14" t="s">
        <v>439</v>
      </c>
      <c r="B18" s="118" t="s">
        <v>284</v>
      </c>
      <c r="C18" s="14" t="s">
        <v>435</v>
      </c>
      <c r="D18" s="12" t="s">
        <v>436</v>
      </c>
      <c r="E18" s="12" t="s">
        <v>447</v>
      </c>
      <c r="F18" s="101">
        <v>0.99</v>
      </c>
      <c r="G18" s="212"/>
      <c r="H18" s="215">
        <v>1</v>
      </c>
      <c r="I18" s="212"/>
      <c r="J18" s="332">
        <v>8.3299999999999999E-2</v>
      </c>
      <c r="K18" s="220">
        <v>8.3299999999999999E-2</v>
      </c>
      <c r="L18" s="332">
        <v>8.3299999999999999E-2</v>
      </c>
      <c r="M18" s="220">
        <v>8.3299999999999999E-2</v>
      </c>
      <c r="N18" s="332">
        <v>8.3299999999999999E-2</v>
      </c>
      <c r="O18" s="220">
        <v>8.3299999999999999E-2</v>
      </c>
      <c r="P18" s="335">
        <f t="shared" si="5"/>
        <v>0.24990000000000001</v>
      </c>
      <c r="Q18" s="381">
        <f t="shared" si="6"/>
        <v>0.24990000000000001</v>
      </c>
      <c r="R18" s="213"/>
      <c r="S18" s="213"/>
      <c r="T18" s="374">
        <v>8.3299999999999999E-2</v>
      </c>
      <c r="U18" s="220">
        <v>8.3299999999999999E-2</v>
      </c>
      <c r="V18" s="374">
        <v>8.3299999999999999E-2</v>
      </c>
      <c r="W18" s="220">
        <v>8.3299999999999999E-2</v>
      </c>
      <c r="X18" s="374">
        <v>8.3299999999999999E-2</v>
      </c>
      <c r="Y18" s="220">
        <v>8.3299999999999999E-2</v>
      </c>
      <c r="Z18" s="375">
        <f t="shared" si="3"/>
        <v>0.24990000000000001</v>
      </c>
      <c r="AA18" s="391">
        <f t="shared" si="4"/>
        <v>0.24990000000000001</v>
      </c>
      <c r="AB18" s="381">
        <f t="shared" si="9"/>
        <v>0.49980000000000002</v>
      </c>
      <c r="AC18" s="85" t="s">
        <v>438</v>
      </c>
      <c r="AD18" s="213"/>
      <c r="AE18" s="220">
        <v>8.3299999999999999E-2</v>
      </c>
      <c r="AF18" s="213"/>
      <c r="AG18" s="220">
        <v>8.3299999999999999E-2</v>
      </c>
      <c r="AH18" s="213"/>
      <c r="AI18" s="220">
        <v>8.3299999999999999E-2</v>
      </c>
      <c r="AJ18" s="213"/>
      <c r="AK18" s="213">
        <f t="shared" si="7"/>
        <v>0.24990000000000001</v>
      </c>
      <c r="AL18" s="213"/>
      <c r="AM18" s="213"/>
      <c r="AN18" s="213"/>
      <c r="AO18" s="213"/>
      <c r="AP18" s="220">
        <v>8.3299999999999999E-2</v>
      </c>
      <c r="AQ18" s="213"/>
      <c r="AR18" s="220">
        <v>8.3299999999999999E-2</v>
      </c>
      <c r="AS18" s="213"/>
      <c r="AT18" s="220">
        <v>8.3299999999999999E-2</v>
      </c>
      <c r="AU18" s="213"/>
      <c r="AV18" s="213">
        <f t="shared" si="8"/>
        <v>0.24990000000000001</v>
      </c>
      <c r="AW18" s="214"/>
      <c r="AX18" s="213"/>
    </row>
    <row r="19" spans="1:50" ht="42" customHeight="1" x14ac:dyDescent="0.25">
      <c r="A19" s="14" t="s">
        <v>439</v>
      </c>
      <c r="B19" s="118" t="s">
        <v>284</v>
      </c>
      <c r="C19" s="14" t="s">
        <v>435</v>
      </c>
      <c r="D19" s="12" t="s">
        <v>436</v>
      </c>
      <c r="E19" s="12" t="s">
        <v>448</v>
      </c>
      <c r="F19" s="101">
        <v>0.99</v>
      </c>
      <c r="G19" s="212"/>
      <c r="H19" s="215">
        <v>1</v>
      </c>
      <c r="I19" s="212"/>
      <c r="J19" s="332">
        <v>8.3299999999999999E-2</v>
      </c>
      <c r="K19" s="220">
        <v>8.3299999999999999E-2</v>
      </c>
      <c r="L19" s="332">
        <v>8.3299999999999999E-2</v>
      </c>
      <c r="M19" s="220">
        <v>8.3299999999999999E-2</v>
      </c>
      <c r="N19" s="332">
        <v>8.3299999999999999E-2</v>
      </c>
      <c r="O19" s="220">
        <v>8.3299999999999999E-2</v>
      </c>
      <c r="P19" s="335">
        <f t="shared" si="5"/>
        <v>0.24990000000000001</v>
      </c>
      <c r="Q19" s="381">
        <f t="shared" si="6"/>
        <v>0.24990000000000001</v>
      </c>
      <c r="R19" s="213"/>
      <c r="S19" s="213"/>
      <c r="T19" s="374">
        <v>8.3299999999999999E-2</v>
      </c>
      <c r="U19" s="220">
        <v>8.3299999999999999E-2</v>
      </c>
      <c r="V19" s="374">
        <v>8.3299999999999999E-2</v>
      </c>
      <c r="W19" s="220">
        <v>8.3299999999999999E-2</v>
      </c>
      <c r="X19" s="374">
        <v>8.3299999999999999E-2</v>
      </c>
      <c r="Y19" s="220">
        <v>8.3299999999999999E-2</v>
      </c>
      <c r="Z19" s="375">
        <f t="shared" si="3"/>
        <v>0.24990000000000001</v>
      </c>
      <c r="AA19" s="391">
        <f t="shared" si="4"/>
        <v>0.24990000000000001</v>
      </c>
      <c r="AB19" s="381">
        <f t="shared" si="9"/>
        <v>0.49980000000000002</v>
      </c>
      <c r="AC19" s="85" t="s">
        <v>438</v>
      </c>
      <c r="AD19" s="213"/>
      <c r="AE19" s="220">
        <v>8.3299999999999999E-2</v>
      </c>
      <c r="AF19" s="213"/>
      <c r="AG19" s="220">
        <v>8.3299999999999999E-2</v>
      </c>
      <c r="AH19" s="213"/>
      <c r="AI19" s="220">
        <v>8.3299999999999999E-2</v>
      </c>
      <c r="AJ19" s="213"/>
      <c r="AK19" s="213">
        <f t="shared" si="7"/>
        <v>0.24990000000000001</v>
      </c>
      <c r="AL19" s="213"/>
      <c r="AM19" s="213"/>
      <c r="AN19" s="213"/>
      <c r="AO19" s="213"/>
      <c r="AP19" s="220">
        <v>8.3299999999999999E-2</v>
      </c>
      <c r="AQ19" s="213"/>
      <c r="AR19" s="220">
        <v>8.3299999999999999E-2</v>
      </c>
      <c r="AS19" s="213"/>
      <c r="AT19" s="220">
        <v>8.3299999999999999E-2</v>
      </c>
      <c r="AU19" s="213"/>
      <c r="AV19" s="213">
        <f t="shared" si="8"/>
        <v>0.24990000000000001</v>
      </c>
      <c r="AW19" s="214"/>
      <c r="AX19" s="213"/>
    </row>
    <row r="20" spans="1:50" ht="42" customHeight="1" x14ac:dyDescent="0.25">
      <c r="A20" s="14" t="s">
        <v>439</v>
      </c>
      <c r="B20" s="118" t="s">
        <v>284</v>
      </c>
      <c r="C20" s="14" t="s">
        <v>435</v>
      </c>
      <c r="D20" s="12" t="s">
        <v>436</v>
      </c>
      <c r="E20" s="12" t="s">
        <v>449</v>
      </c>
      <c r="F20" s="101">
        <v>0.99</v>
      </c>
      <c r="G20" s="212"/>
      <c r="H20" s="215">
        <v>1</v>
      </c>
      <c r="I20" s="212"/>
      <c r="J20" s="334"/>
      <c r="K20" s="220"/>
      <c r="L20" s="332"/>
      <c r="M20" s="220"/>
      <c r="N20" s="332"/>
      <c r="O20" s="220"/>
      <c r="P20" s="335"/>
      <c r="Q20" s="381"/>
      <c r="R20" s="213" t="s">
        <v>450</v>
      </c>
      <c r="S20" s="213"/>
      <c r="T20" s="375"/>
      <c r="U20" s="220"/>
      <c r="V20" s="378">
        <v>1</v>
      </c>
      <c r="W20" s="213">
        <v>1</v>
      </c>
      <c r="X20" s="375"/>
      <c r="Y20" s="213"/>
      <c r="Z20" s="375">
        <f t="shared" ref="Z20:Z21" si="10">T20+V20+X20</f>
        <v>1</v>
      </c>
      <c r="AA20" s="391">
        <f t="shared" si="4"/>
        <v>1</v>
      </c>
      <c r="AB20" s="381">
        <f t="shared" si="9"/>
        <v>1</v>
      </c>
      <c r="AC20" s="85" t="s">
        <v>438</v>
      </c>
      <c r="AD20" s="213"/>
      <c r="AE20" s="213"/>
      <c r="AF20" s="213"/>
      <c r="AG20" s="213"/>
      <c r="AH20" s="213"/>
      <c r="AI20" s="213"/>
      <c r="AJ20" s="213"/>
      <c r="AK20" s="213">
        <f t="shared" ref="AK20:AK21" si="11">AE20+AG20+AI20</f>
        <v>0</v>
      </c>
      <c r="AL20" s="213"/>
      <c r="AM20" s="213"/>
      <c r="AN20" s="213"/>
      <c r="AO20" s="213"/>
      <c r="AP20" s="213"/>
      <c r="AQ20" s="213"/>
      <c r="AR20" s="213"/>
      <c r="AS20" s="213"/>
      <c r="AT20" s="213"/>
      <c r="AU20" s="213"/>
      <c r="AV20" s="213">
        <f t="shared" ref="AV20:AV21" si="12">AP20+AR20+AT20</f>
        <v>0</v>
      </c>
      <c r="AW20" s="214"/>
      <c r="AX20" s="213"/>
    </row>
    <row r="21" spans="1:50" ht="42" customHeight="1" x14ac:dyDescent="0.25">
      <c r="A21" s="14" t="s">
        <v>439</v>
      </c>
      <c r="B21" s="118" t="s">
        <v>284</v>
      </c>
      <c r="C21" s="14" t="s">
        <v>435</v>
      </c>
      <c r="D21" s="12" t="s">
        <v>436</v>
      </c>
      <c r="E21" s="12" t="s">
        <v>451</v>
      </c>
      <c r="F21" s="101"/>
      <c r="G21" s="212"/>
      <c r="H21" s="215">
        <v>1</v>
      </c>
      <c r="I21" s="212"/>
      <c r="J21" s="332">
        <v>8.3299999999999999E-2</v>
      </c>
      <c r="K21" s="220">
        <v>8.3299999999999999E-2</v>
      </c>
      <c r="L21" s="332">
        <v>8.3299999999999999E-2</v>
      </c>
      <c r="M21" s="220">
        <v>8.3299999999999999E-2</v>
      </c>
      <c r="N21" s="332">
        <v>8.3299999999999999E-2</v>
      </c>
      <c r="O21" s="220">
        <v>8.3000000000000004E-2</v>
      </c>
      <c r="P21" s="335">
        <f t="shared" ref="P21" si="13">J21+L21+N21</f>
        <v>0.24990000000000001</v>
      </c>
      <c r="Q21" s="381">
        <f t="shared" si="6"/>
        <v>0.24959999999999999</v>
      </c>
      <c r="R21" s="213"/>
      <c r="S21" s="308"/>
      <c r="T21" s="374">
        <v>8.3299999999999999E-2</v>
      </c>
      <c r="U21" s="220">
        <v>8.3299999999999999E-2</v>
      </c>
      <c r="V21" s="374">
        <v>8.3299999999999999E-2</v>
      </c>
      <c r="W21" s="220">
        <v>8.3299999999999999E-2</v>
      </c>
      <c r="X21" s="374">
        <v>8.3299999999999999E-2</v>
      </c>
      <c r="Y21" s="220">
        <v>8.3299999999999999E-2</v>
      </c>
      <c r="Z21" s="375">
        <f t="shared" si="10"/>
        <v>0.24990000000000001</v>
      </c>
      <c r="AA21" s="391">
        <f t="shared" si="4"/>
        <v>0.24990000000000001</v>
      </c>
      <c r="AB21" s="381">
        <f t="shared" si="9"/>
        <v>0.4995</v>
      </c>
      <c r="AC21" s="85" t="s">
        <v>438</v>
      </c>
      <c r="AD21" s="213"/>
      <c r="AE21" s="220">
        <v>8.3299999999999999E-2</v>
      </c>
      <c r="AF21" s="213"/>
      <c r="AG21" s="220">
        <v>8.3299999999999999E-2</v>
      </c>
      <c r="AH21" s="213"/>
      <c r="AI21" s="220">
        <v>8.3299999999999999E-2</v>
      </c>
      <c r="AJ21" s="213"/>
      <c r="AK21" s="213">
        <f t="shared" si="11"/>
        <v>0.24990000000000001</v>
      </c>
      <c r="AL21" s="213"/>
      <c r="AM21" s="213"/>
      <c r="AN21" s="213"/>
      <c r="AO21" s="213"/>
      <c r="AP21" s="220">
        <v>8.3299999999999999E-2</v>
      </c>
      <c r="AQ21" s="213"/>
      <c r="AR21" s="220">
        <v>8.3299999999999999E-2</v>
      </c>
      <c r="AS21" s="213"/>
      <c r="AT21" s="220">
        <v>8.3299999999999999E-2</v>
      </c>
      <c r="AU21" s="213"/>
      <c r="AV21" s="213">
        <f t="shared" si="12"/>
        <v>0.24990000000000001</v>
      </c>
      <c r="AW21" s="214"/>
      <c r="AX21" s="213"/>
    </row>
    <row r="22" spans="1:50" ht="42" customHeight="1" x14ac:dyDescent="0.25">
      <c r="A22" s="14" t="s">
        <v>439</v>
      </c>
      <c r="B22" s="118" t="s">
        <v>284</v>
      </c>
      <c r="C22" s="14" t="s">
        <v>435</v>
      </c>
      <c r="D22" s="12" t="s">
        <v>436</v>
      </c>
      <c r="E22" s="12" t="s">
        <v>452</v>
      </c>
      <c r="F22" s="101"/>
      <c r="G22" s="212"/>
      <c r="H22" s="215"/>
      <c r="I22" s="212"/>
      <c r="J22" s="332"/>
      <c r="K22" s="220"/>
      <c r="L22" s="332"/>
      <c r="M22" s="220"/>
      <c r="N22" s="332"/>
      <c r="O22" s="220"/>
      <c r="P22" s="335"/>
      <c r="Q22" s="381"/>
      <c r="R22" s="228"/>
      <c r="S22" s="308"/>
      <c r="T22" s="374">
        <v>1</v>
      </c>
      <c r="U22" s="213">
        <v>1</v>
      </c>
      <c r="V22" s="374"/>
      <c r="W22" s="213"/>
      <c r="X22" s="374"/>
      <c r="Y22" s="213"/>
      <c r="Z22" s="375"/>
      <c r="AA22" s="391"/>
      <c r="AB22" s="381"/>
      <c r="AC22" s="85" t="s">
        <v>438</v>
      </c>
      <c r="AD22" s="213"/>
      <c r="AE22" s="220"/>
      <c r="AF22" s="213"/>
      <c r="AG22" s="220"/>
      <c r="AH22" s="213"/>
      <c r="AI22" s="220"/>
      <c r="AJ22" s="213"/>
      <c r="AK22" s="213"/>
      <c r="AL22" s="213"/>
      <c r="AM22" s="213"/>
      <c r="AN22" s="213"/>
      <c r="AO22" s="213"/>
      <c r="AP22" s="220"/>
      <c r="AQ22" s="213"/>
      <c r="AR22" s="220"/>
      <c r="AS22" s="213"/>
      <c r="AT22" s="220"/>
      <c r="AU22" s="213"/>
      <c r="AV22" s="213"/>
      <c r="AW22" s="214"/>
      <c r="AX22" s="213"/>
    </row>
    <row r="23" spans="1:50" ht="42" customHeight="1" x14ac:dyDescent="0.25">
      <c r="A23" s="14" t="s">
        <v>439</v>
      </c>
      <c r="B23" s="118" t="s">
        <v>284</v>
      </c>
      <c r="C23" s="14" t="s">
        <v>435</v>
      </c>
      <c r="D23" s="12" t="s">
        <v>436</v>
      </c>
      <c r="E23" s="12" t="s">
        <v>453</v>
      </c>
      <c r="F23" s="101"/>
      <c r="G23" s="212"/>
      <c r="H23" s="215"/>
      <c r="I23" s="212"/>
      <c r="J23" s="332"/>
      <c r="K23" s="220"/>
      <c r="L23" s="332"/>
      <c r="M23" s="220"/>
      <c r="N23" s="332"/>
      <c r="O23" s="220"/>
      <c r="P23" s="335"/>
      <c r="Q23" s="381"/>
      <c r="R23" s="228"/>
      <c r="S23" s="308"/>
      <c r="T23" s="374"/>
      <c r="U23" s="220"/>
      <c r="V23" s="374"/>
      <c r="W23" s="213"/>
      <c r="X23" s="375">
        <v>1</v>
      </c>
      <c r="Y23" s="213">
        <v>1</v>
      </c>
      <c r="Z23" s="375"/>
      <c r="AA23" s="391"/>
      <c r="AB23" s="381"/>
      <c r="AC23" s="85" t="s">
        <v>438</v>
      </c>
      <c r="AD23" s="213"/>
      <c r="AE23" s="220"/>
      <c r="AF23" s="213"/>
      <c r="AG23" s="220"/>
      <c r="AH23" s="213"/>
      <c r="AI23" s="220"/>
      <c r="AJ23" s="213"/>
      <c r="AK23" s="213"/>
      <c r="AL23" s="213"/>
      <c r="AM23" s="213"/>
      <c r="AN23" s="213"/>
      <c r="AO23" s="213"/>
      <c r="AP23" s="220"/>
      <c r="AQ23" s="213"/>
      <c r="AR23" s="220"/>
      <c r="AS23" s="213"/>
      <c r="AT23" s="220"/>
      <c r="AU23" s="213"/>
      <c r="AV23" s="213"/>
      <c r="AW23" s="214"/>
      <c r="AX23" s="213"/>
    </row>
    <row r="24" spans="1:50" ht="105" x14ac:dyDescent="0.25">
      <c r="A24" s="14" t="s">
        <v>454</v>
      </c>
      <c r="B24" s="118" t="s">
        <v>284</v>
      </c>
      <c r="C24" s="14" t="s">
        <v>455</v>
      </c>
      <c r="D24" s="12" t="s">
        <v>456</v>
      </c>
      <c r="E24" s="12" t="s">
        <v>457</v>
      </c>
      <c r="F24" s="101">
        <v>1</v>
      </c>
      <c r="G24" s="212"/>
      <c r="H24" s="219">
        <v>1</v>
      </c>
      <c r="I24" s="222"/>
      <c r="J24" s="335"/>
      <c r="K24" s="213"/>
      <c r="L24" s="335"/>
      <c r="M24" s="213"/>
      <c r="N24" s="335">
        <v>0.25</v>
      </c>
      <c r="O24" s="213">
        <v>0.25</v>
      </c>
      <c r="P24" s="337">
        <f t="shared" si="5"/>
        <v>0.25</v>
      </c>
      <c r="Q24" s="381">
        <f t="shared" si="6"/>
        <v>0.25</v>
      </c>
      <c r="R24" s="299" t="s">
        <v>458</v>
      </c>
      <c r="S24" s="310" t="s">
        <v>459</v>
      </c>
      <c r="T24" s="375"/>
      <c r="U24" s="220"/>
      <c r="V24" s="375"/>
      <c r="W24" s="213"/>
      <c r="X24" s="375">
        <v>0.25</v>
      </c>
      <c r="Y24" s="213">
        <v>0.25</v>
      </c>
      <c r="Z24" s="379">
        <f t="shared" si="3"/>
        <v>0.25</v>
      </c>
      <c r="AA24" s="391">
        <f t="shared" si="4"/>
        <v>0.25</v>
      </c>
      <c r="AB24" s="381">
        <f t="shared" si="9"/>
        <v>0.5</v>
      </c>
      <c r="AC24" s="85" t="s">
        <v>460</v>
      </c>
      <c r="AD24" s="491" t="s">
        <v>461</v>
      </c>
      <c r="AE24" s="213"/>
      <c r="AF24" s="213"/>
      <c r="AG24" s="213"/>
      <c r="AH24" s="213"/>
      <c r="AI24" s="213">
        <v>0.25</v>
      </c>
      <c r="AJ24" s="213"/>
      <c r="AK24" s="216">
        <f t="shared" si="7"/>
        <v>0.25</v>
      </c>
      <c r="AL24" s="216"/>
      <c r="AM24" s="216"/>
      <c r="AN24" s="216"/>
      <c r="AO24" s="216"/>
      <c r="AP24" s="213"/>
      <c r="AQ24" s="213"/>
      <c r="AR24" s="213"/>
      <c r="AS24" s="213"/>
      <c r="AT24" s="213">
        <v>0.25</v>
      </c>
      <c r="AU24" s="213"/>
      <c r="AV24" s="216">
        <f t="shared" si="8"/>
        <v>0.25</v>
      </c>
      <c r="AW24" s="223"/>
      <c r="AX24" s="216"/>
    </row>
    <row r="25" spans="1:50" ht="51" x14ac:dyDescent="0.25">
      <c r="A25" s="14" t="s">
        <v>454</v>
      </c>
      <c r="B25" s="118" t="s">
        <v>284</v>
      </c>
      <c r="C25" s="14" t="s">
        <v>455</v>
      </c>
      <c r="D25" s="12" t="s">
        <v>462</v>
      </c>
      <c r="E25" s="12" t="s">
        <v>463</v>
      </c>
      <c r="F25" s="101">
        <v>1</v>
      </c>
      <c r="G25" s="212"/>
      <c r="H25" s="219">
        <v>1</v>
      </c>
      <c r="I25" s="222"/>
      <c r="J25" s="332">
        <v>8.3299999999999999E-2</v>
      </c>
      <c r="K25" s="213">
        <v>8.3299999999999999E-2</v>
      </c>
      <c r="L25" s="332">
        <v>8.3299999999999999E-2</v>
      </c>
      <c r="M25" s="213">
        <v>8.3299999999999999E-2</v>
      </c>
      <c r="N25" s="332">
        <v>8.3299999999999999E-2</v>
      </c>
      <c r="O25" s="213">
        <v>8.3299999999999999E-2</v>
      </c>
      <c r="P25" s="337">
        <f t="shared" si="5"/>
        <v>0.24990000000000001</v>
      </c>
      <c r="Q25" s="381">
        <f t="shared" si="6"/>
        <v>0.24990000000000001</v>
      </c>
      <c r="R25" s="299" t="s">
        <v>464</v>
      </c>
      <c r="S25" s="311" t="s">
        <v>465</v>
      </c>
      <c r="T25" s="374">
        <v>8.3299999999999999E-2</v>
      </c>
      <c r="U25" s="220">
        <v>8.3299999999999999E-2</v>
      </c>
      <c r="V25" s="374">
        <v>8.3299999999999999E-2</v>
      </c>
      <c r="W25" s="213">
        <v>8.3299999999999999E-2</v>
      </c>
      <c r="X25" s="374">
        <v>8.3299999999999999E-2</v>
      </c>
      <c r="Y25" s="213">
        <v>8.3299999999999999E-2</v>
      </c>
      <c r="Z25" s="379">
        <f t="shared" si="3"/>
        <v>0.24990000000000001</v>
      </c>
      <c r="AA25" s="391">
        <f t="shared" si="4"/>
        <v>0.24990000000000001</v>
      </c>
      <c r="AB25" s="381">
        <f t="shared" si="9"/>
        <v>0.49980000000000002</v>
      </c>
      <c r="AC25" s="85" t="s">
        <v>466</v>
      </c>
      <c r="AD25" s="491" t="s">
        <v>465</v>
      </c>
      <c r="AE25" s="220">
        <v>8.3299999999999999E-2</v>
      </c>
      <c r="AF25" s="213"/>
      <c r="AG25" s="220">
        <v>8.3299999999999999E-2</v>
      </c>
      <c r="AH25" s="213"/>
      <c r="AI25" s="220">
        <v>8.3299999999999999E-2</v>
      </c>
      <c r="AJ25" s="213"/>
      <c r="AK25" s="216">
        <f t="shared" si="7"/>
        <v>0.24990000000000001</v>
      </c>
      <c r="AL25" s="216"/>
      <c r="AM25" s="216"/>
      <c r="AN25" s="216"/>
      <c r="AO25" s="216"/>
      <c r="AP25" s="220">
        <v>8.3299999999999999E-2</v>
      </c>
      <c r="AQ25" s="213"/>
      <c r="AR25" s="220">
        <v>8.3299999999999999E-2</v>
      </c>
      <c r="AS25" s="213"/>
      <c r="AT25" s="220">
        <v>8.3299999999999999E-2</v>
      </c>
      <c r="AU25" s="213"/>
      <c r="AV25" s="216">
        <f t="shared" si="8"/>
        <v>0.24990000000000001</v>
      </c>
      <c r="AW25" s="223"/>
      <c r="AX25" s="216"/>
    </row>
    <row r="26" spans="1:50" ht="45" x14ac:dyDescent="0.25">
      <c r="A26" s="14" t="s">
        <v>454</v>
      </c>
      <c r="B26" s="224" t="s">
        <v>284</v>
      </c>
      <c r="C26" s="31" t="s">
        <v>455</v>
      </c>
      <c r="D26" s="173" t="s">
        <v>467</v>
      </c>
      <c r="E26" s="173" t="s">
        <v>468</v>
      </c>
      <c r="F26" s="103">
        <v>1</v>
      </c>
      <c r="G26" s="225"/>
      <c r="H26" s="226">
        <v>1</v>
      </c>
      <c r="I26" s="227"/>
      <c r="J26" s="336"/>
      <c r="K26" s="228"/>
      <c r="L26" s="336"/>
      <c r="M26" s="228"/>
      <c r="N26" s="336"/>
      <c r="O26" s="228"/>
      <c r="P26" s="338">
        <f t="shared" si="5"/>
        <v>0</v>
      </c>
      <c r="Q26" s="381">
        <f t="shared" si="6"/>
        <v>0</v>
      </c>
      <c r="R26" s="299" t="s">
        <v>469</v>
      </c>
      <c r="S26" s="309"/>
      <c r="T26" s="376"/>
      <c r="U26" s="478"/>
      <c r="V26" s="376"/>
      <c r="W26" s="228"/>
      <c r="X26" s="376">
        <v>0.2</v>
      </c>
      <c r="Y26" s="228"/>
      <c r="Z26" s="380">
        <f t="shared" si="3"/>
        <v>0.2</v>
      </c>
      <c r="AA26" s="391">
        <f t="shared" si="4"/>
        <v>0</v>
      </c>
      <c r="AB26" s="381">
        <f t="shared" si="9"/>
        <v>0</v>
      </c>
      <c r="AC26" s="216"/>
      <c r="AD26" s="479"/>
      <c r="AE26" s="213">
        <v>0.2</v>
      </c>
      <c r="AF26" s="213"/>
      <c r="AG26" s="213">
        <v>0.6</v>
      </c>
      <c r="AH26" s="213"/>
      <c r="AI26" s="213"/>
      <c r="AJ26" s="213"/>
      <c r="AK26" s="216">
        <f t="shared" si="7"/>
        <v>0.8</v>
      </c>
      <c r="AL26" s="216"/>
      <c r="AM26" s="216"/>
      <c r="AN26" s="216"/>
      <c r="AO26" s="216"/>
      <c r="AP26" s="213"/>
      <c r="AQ26" s="213"/>
      <c r="AR26" s="213"/>
      <c r="AS26" s="213"/>
      <c r="AT26" s="213"/>
      <c r="AU26" s="213"/>
      <c r="AV26" s="216">
        <f t="shared" si="8"/>
        <v>0</v>
      </c>
      <c r="AW26" s="223"/>
      <c r="AX26" s="216"/>
    </row>
    <row r="27" spans="1:50" ht="120" x14ac:dyDescent="0.25">
      <c r="A27" s="14" t="s">
        <v>454</v>
      </c>
      <c r="B27" s="229" t="s">
        <v>284</v>
      </c>
      <c r="C27" s="35" t="s">
        <v>455</v>
      </c>
      <c r="D27" s="32" t="s">
        <v>470</v>
      </c>
      <c r="E27" s="32" t="s">
        <v>471</v>
      </c>
      <c r="F27" s="101">
        <v>1</v>
      </c>
      <c r="G27" s="230"/>
      <c r="H27" s="231">
        <v>1</v>
      </c>
      <c r="I27" s="298"/>
      <c r="J27" s="335"/>
      <c r="K27" s="213"/>
      <c r="L27" s="335"/>
      <c r="M27" s="213"/>
      <c r="N27" s="335">
        <v>0.1</v>
      </c>
      <c r="O27" s="213">
        <v>0.1</v>
      </c>
      <c r="P27" s="337">
        <f t="shared" si="5"/>
        <v>0.1</v>
      </c>
      <c r="Q27" s="381">
        <f t="shared" si="6"/>
        <v>0.1</v>
      </c>
      <c r="R27" s="300" t="s">
        <v>472</v>
      </c>
      <c r="S27" s="310" t="s">
        <v>473</v>
      </c>
      <c r="T27" s="375"/>
      <c r="U27" s="220"/>
      <c r="V27" s="375"/>
      <c r="W27" s="213"/>
      <c r="X27" s="375">
        <v>0.4</v>
      </c>
      <c r="Y27" s="492"/>
      <c r="Z27" s="379">
        <f t="shared" si="3"/>
        <v>0.4</v>
      </c>
      <c r="AA27" s="391">
        <f t="shared" si="4"/>
        <v>0</v>
      </c>
      <c r="AB27" s="381">
        <f t="shared" si="9"/>
        <v>0.1</v>
      </c>
      <c r="AC27" s="85" t="s">
        <v>474</v>
      </c>
      <c r="AD27" s="491" t="s">
        <v>475</v>
      </c>
      <c r="AE27" s="213"/>
      <c r="AF27" s="213"/>
      <c r="AG27" s="213"/>
      <c r="AH27" s="213"/>
      <c r="AI27" s="213">
        <v>0.25</v>
      </c>
      <c r="AJ27" s="213"/>
      <c r="AK27" s="216">
        <f t="shared" si="7"/>
        <v>0.25</v>
      </c>
      <c r="AL27" s="216"/>
      <c r="AM27" s="216"/>
      <c r="AN27" s="216"/>
      <c r="AO27" s="216"/>
      <c r="AP27" s="213"/>
      <c r="AQ27" s="213"/>
      <c r="AR27" s="213"/>
      <c r="AS27" s="213"/>
      <c r="AT27" s="213">
        <v>0.25</v>
      </c>
      <c r="AU27" s="213"/>
      <c r="AV27" s="216">
        <f t="shared" si="8"/>
        <v>0.25</v>
      </c>
      <c r="AW27" s="216"/>
      <c r="AX27" s="216"/>
    </row>
    <row r="28" spans="1:50" ht="30" customHeight="1" x14ac:dyDescent="0.25">
      <c r="P28" s="343">
        <f>+AVERAGE(P7:P27)</f>
        <v>0.23233333333333339</v>
      </c>
      <c r="Q28" s="343">
        <f>+AVERAGE(Q7:Q27)</f>
        <v>0.23232222222222226</v>
      </c>
      <c r="AA28" s="493">
        <f>+AVERAGE(AA7:AA27)</f>
        <v>0.25766315789473687</v>
      </c>
      <c r="AB28" s="494">
        <f>+AA28+Q28</f>
        <v>0.48998538011695913</v>
      </c>
    </row>
  </sheetData>
  <autoFilter ref="A6:AW27" xr:uid="{38090C20-DEA5-4B78-873C-FE2D3D79A28A}"/>
  <mergeCells count="45">
    <mergeCell ref="AW5:AW6"/>
    <mergeCell ref="J2:AW4"/>
    <mergeCell ref="AR5:AR6"/>
    <mergeCell ref="AS5:AS6"/>
    <mergeCell ref="AT5:AT6"/>
    <mergeCell ref="AU5:AU6"/>
    <mergeCell ref="AV5:AV6"/>
    <mergeCell ref="AJ5:AJ6"/>
    <mergeCell ref="AK5:AK6"/>
    <mergeCell ref="AL5:AL6"/>
    <mergeCell ref="AP5:AP6"/>
    <mergeCell ref="AQ5:AQ6"/>
    <mergeCell ref="AE5:AE6"/>
    <mergeCell ref="AF5:AF6"/>
    <mergeCell ref="AG5:AG6"/>
    <mergeCell ref="AH5:AH6"/>
    <mergeCell ref="U5:U6"/>
    <mergeCell ref="V5:V6"/>
    <mergeCell ref="R5:R6"/>
    <mergeCell ref="AI5:AI6"/>
    <mergeCell ref="W5:W6"/>
    <mergeCell ref="X5:X6"/>
    <mergeCell ref="Y5:Y6"/>
    <mergeCell ref="Z5:Z6"/>
    <mergeCell ref="AA5:AA6"/>
    <mergeCell ref="AC5:AC6"/>
    <mergeCell ref="S5:S6"/>
    <mergeCell ref="AD5:AD6"/>
    <mergeCell ref="AB5:AB6"/>
    <mergeCell ref="AM5:AM6"/>
    <mergeCell ref="D7:D8"/>
    <mergeCell ref="AN5:AN6"/>
    <mergeCell ref="AX5:AX6"/>
    <mergeCell ref="A2:H4"/>
    <mergeCell ref="A5:E5"/>
    <mergeCell ref="G5:H5"/>
    <mergeCell ref="J5:J6"/>
    <mergeCell ref="K5:K6"/>
    <mergeCell ref="L5:L6"/>
    <mergeCell ref="M5:M6"/>
    <mergeCell ref="N5:N6"/>
    <mergeCell ref="O5:O6"/>
    <mergeCell ref="P5:P6"/>
    <mergeCell ref="Q5:Q6"/>
    <mergeCell ref="T5:T6"/>
  </mergeCells>
  <hyperlinks>
    <hyperlink ref="S27" r:id="rId1" xr:uid="{99D756C2-B541-4D5E-90B9-D8F9A202F70B}"/>
    <hyperlink ref="S25" r:id="rId2" xr:uid="{09F8AB08-B5AE-4E3D-B374-E4D0B285A1BD}"/>
    <hyperlink ref="S24" r:id="rId3" xr:uid="{8F7F5A7D-8E3E-463F-9180-C6F5A734E26D}"/>
    <hyperlink ref="AD7" r:id="rId4" xr:uid="{D76F033F-6969-4A44-9C7A-CBA5D2E05243}"/>
    <hyperlink ref="AD8" r:id="rId5" display="Gestión cobro" xr:uid="{1CBC3874-563E-4284-A672-29E769EE0DBA}"/>
    <hyperlink ref="AD24" r:id="rId6" xr:uid="{65E35FF0-2CB6-414D-A456-5F380C64DC25}"/>
    <hyperlink ref="AD25" r:id="rId7" xr:uid="{17A37240-3EB3-4E8A-8D45-9DBA3FFAAA19}"/>
    <hyperlink ref="AD27" r:id="rId8" xr:uid="{AF552DC7-53F2-407F-82A3-454C83B80BC0}"/>
  </hyperlinks>
  <pageMargins left="0.7" right="0.7" top="0.75" bottom="0.75" header="0.3" footer="0.3"/>
  <pageSetup paperSize="9" orientation="portrait" r:id="rId9"/>
  <drawing r:id="rId10"/>
  <legacyDrawing r:id="rId1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6C507-F1E6-4B36-8B55-DFB194353A58}">
  <dimension ref="A1:AV47"/>
  <sheetViews>
    <sheetView showGridLines="0" zoomScale="70" zoomScaleNormal="70" workbookViewId="0">
      <pane xSplit="9" ySplit="6" topLeftCell="AE9" activePane="bottomRight" state="frozen"/>
      <selection pane="topRight" activeCell="J1" sqref="J1"/>
      <selection pane="bottomLeft" activeCell="A7" sqref="A7"/>
      <selection pane="bottomRight" activeCell="AF39" sqref="AF39"/>
    </sheetView>
  </sheetViews>
  <sheetFormatPr baseColWidth="10" defaultColWidth="11.42578125" defaultRowHeight="30" customHeight="1" x14ac:dyDescent="0.25"/>
  <cols>
    <col min="1" max="1" width="11.42578125" style="33"/>
    <col min="2" max="2" width="8.5703125" style="46" customWidth="1"/>
    <col min="3" max="3" width="17.140625" style="33" customWidth="1"/>
    <col min="4" max="4" width="28.5703125" style="33" customWidth="1"/>
    <col min="5" max="5" width="25.42578125" style="33" customWidth="1"/>
    <col min="6" max="6" width="11.42578125" style="46"/>
    <col min="7" max="7" width="11.5703125" style="33" customWidth="1"/>
    <col min="8" max="8" width="8.5703125" style="33" customWidth="1"/>
    <col min="9" max="9" width="8.42578125" style="33" customWidth="1"/>
    <col min="10" max="15" width="5.42578125" style="33" customWidth="1"/>
    <col min="16" max="16" width="6.7109375" style="33" customWidth="1"/>
    <col min="17" max="17" width="7.140625" style="33" customWidth="1"/>
    <col min="18" max="18" width="24.42578125" style="33" customWidth="1"/>
    <col min="19" max="19" width="16.85546875" style="33" customWidth="1"/>
    <col min="20" max="20" width="5.85546875" style="33" customWidth="1"/>
    <col min="21" max="21" width="5.42578125" style="33" customWidth="1"/>
    <col min="22" max="22" width="7.140625" style="33" customWidth="1"/>
    <col min="23" max="23" width="5.42578125" style="33" customWidth="1"/>
    <col min="24" max="24" width="6.42578125" style="33" customWidth="1"/>
    <col min="25" max="25" width="6.28515625" style="33" customWidth="1"/>
    <col min="26" max="26" width="6.85546875" style="33" customWidth="1"/>
    <col min="27" max="27" width="8.5703125" style="33" customWidth="1"/>
    <col min="28" max="28" width="7.140625" style="33" customWidth="1"/>
    <col min="29" max="29" width="23.7109375" style="33" customWidth="1"/>
    <col min="30" max="30" width="15.42578125" style="33" customWidth="1"/>
    <col min="31" max="31" width="6.42578125" style="33" customWidth="1"/>
    <col min="32" max="36" width="5.42578125" style="33" customWidth="1"/>
    <col min="37" max="37" width="6" style="33" customWidth="1"/>
    <col min="38" max="38" width="5.42578125" style="33" customWidth="1"/>
    <col min="39" max="39" width="16.5703125" style="33" customWidth="1"/>
    <col min="40" max="47" width="5.42578125" style="33" customWidth="1"/>
    <col min="48" max="16384" width="11.42578125" style="33"/>
  </cols>
  <sheetData>
    <row r="1" spans="1:48" ht="48.95" customHeight="1" x14ac:dyDescent="0.25"/>
    <row r="2" spans="1:48" ht="17.25" customHeight="1" x14ac:dyDescent="0.25">
      <c r="A2" s="655" t="s">
        <v>123</v>
      </c>
      <c r="B2" s="655"/>
      <c r="C2" s="655"/>
      <c r="D2" s="655"/>
      <c r="E2" s="655"/>
      <c r="F2" s="655"/>
      <c r="G2" s="655"/>
      <c r="H2" s="655"/>
      <c r="I2" s="1" t="s">
        <v>124</v>
      </c>
      <c r="J2" s="673" t="s">
        <v>125</v>
      </c>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row>
    <row r="3" spans="1:48" ht="17.25" customHeight="1" x14ac:dyDescent="0.25">
      <c r="A3" s="655"/>
      <c r="B3" s="655"/>
      <c r="C3" s="655"/>
      <c r="D3" s="655"/>
      <c r="E3" s="655"/>
      <c r="F3" s="655"/>
      <c r="G3" s="655"/>
      <c r="H3" s="655"/>
      <c r="I3" s="1" t="s">
        <v>126</v>
      </c>
      <c r="J3" s="673"/>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4"/>
      <c r="AQ3" s="674"/>
      <c r="AR3" s="674"/>
      <c r="AS3" s="674"/>
      <c r="AT3" s="674"/>
      <c r="AU3" s="674"/>
    </row>
    <row r="4" spans="1:48" ht="17.25" customHeight="1" x14ac:dyDescent="0.25">
      <c r="A4" s="655"/>
      <c r="B4" s="655"/>
      <c r="C4" s="655"/>
      <c r="D4" s="655"/>
      <c r="E4" s="655"/>
      <c r="F4" s="655"/>
      <c r="G4" s="655"/>
      <c r="H4" s="655"/>
      <c r="I4" s="1" t="s">
        <v>127</v>
      </c>
      <c r="J4" s="730"/>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row>
    <row r="5" spans="1:48" ht="30" customHeight="1" x14ac:dyDescent="0.25">
      <c r="A5" s="657" t="s">
        <v>128</v>
      </c>
      <c r="B5" s="657"/>
      <c r="C5" s="657"/>
      <c r="D5" s="657"/>
      <c r="E5" s="657"/>
      <c r="F5" s="13"/>
      <c r="G5" s="657" t="s">
        <v>221</v>
      </c>
      <c r="H5" s="657"/>
      <c r="I5" s="13" t="s">
        <v>129</v>
      </c>
      <c r="J5" s="658" t="s">
        <v>130</v>
      </c>
      <c r="K5" s="658" t="s">
        <v>131</v>
      </c>
      <c r="L5" s="658" t="s">
        <v>132</v>
      </c>
      <c r="M5" s="658" t="s">
        <v>133</v>
      </c>
      <c r="N5" s="658" t="s">
        <v>134</v>
      </c>
      <c r="O5" s="658" t="s">
        <v>135</v>
      </c>
      <c r="P5" s="659" t="s">
        <v>136</v>
      </c>
      <c r="Q5" s="659" t="s">
        <v>222</v>
      </c>
      <c r="R5" s="669" t="s">
        <v>138</v>
      </c>
      <c r="S5" s="669" t="s">
        <v>223</v>
      </c>
      <c r="T5" s="660" t="s">
        <v>140</v>
      </c>
      <c r="U5" s="660" t="s">
        <v>141</v>
      </c>
      <c r="V5" s="660" t="s">
        <v>142</v>
      </c>
      <c r="W5" s="660" t="s">
        <v>143</v>
      </c>
      <c r="X5" s="660" t="s">
        <v>144</v>
      </c>
      <c r="Y5" s="660" t="s">
        <v>145</v>
      </c>
      <c r="Z5" s="663" t="s">
        <v>146</v>
      </c>
      <c r="AA5" s="663" t="s">
        <v>224</v>
      </c>
      <c r="AB5" s="741" t="s">
        <v>476</v>
      </c>
      <c r="AC5" s="671" t="s">
        <v>148</v>
      </c>
      <c r="AD5" s="671" t="s">
        <v>223</v>
      </c>
      <c r="AE5" s="662" t="s">
        <v>149</v>
      </c>
      <c r="AF5" s="662" t="s">
        <v>150</v>
      </c>
      <c r="AG5" s="662" t="s">
        <v>151</v>
      </c>
      <c r="AH5" s="662" t="s">
        <v>152</v>
      </c>
      <c r="AI5" s="662" t="s">
        <v>153</v>
      </c>
      <c r="AJ5" s="662" t="s">
        <v>154</v>
      </c>
      <c r="AK5" s="676" t="s">
        <v>155</v>
      </c>
      <c r="AL5" s="676" t="s">
        <v>225</v>
      </c>
      <c r="AM5" s="707" t="s">
        <v>156</v>
      </c>
      <c r="AN5" s="675" t="s">
        <v>157</v>
      </c>
      <c r="AO5" s="675" t="s">
        <v>158</v>
      </c>
      <c r="AP5" s="675" t="s">
        <v>159</v>
      </c>
      <c r="AQ5" s="675" t="s">
        <v>160</v>
      </c>
      <c r="AR5" s="675" t="s">
        <v>161</v>
      </c>
      <c r="AS5" s="675" t="s">
        <v>162</v>
      </c>
      <c r="AT5" s="666" t="s">
        <v>163</v>
      </c>
      <c r="AU5" s="666" t="s">
        <v>226</v>
      </c>
      <c r="AV5" s="654" t="s">
        <v>165</v>
      </c>
    </row>
    <row r="6" spans="1:48" ht="30" customHeight="1" x14ac:dyDescent="0.25">
      <c r="A6" s="6" t="s">
        <v>18</v>
      </c>
      <c r="B6" s="6" t="s">
        <v>166</v>
      </c>
      <c r="C6" s="6" t="s">
        <v>167</v>
      </c>
      <c r="D6" s="6" t="s">
        <v>128</v>
      </c>
      <c r="E6" s="6" t="s">
        <v>168</v>
      </c>
      <c r="F6" s="6" t="s">
        <v>477</v>
      </c>
      <c r="G6" s="6" t="s">
        <v>478</v>
      </c>
      <c r="H6" s="6" t="s">
        <v>228</v>
      </c>
      <c r="I6" s="6" t="s">
        <v>129</v>
      </c>
      <c r="J6" s="658"/>
      <c r="K6" s="658"/>
      <c r="L6" s="658"/>
      <c r="M6" s="658"/>
      <c r="N6" s="658"/>
      <c r="O6" s="658"/>
      <c r="P6" s="659"/>
      <c r="Q6" s="659"/>
      <c r="R6" s="670"/>
      <c r="S6" s="670"/>
      <c r="T6" s="660"/>
      <c r="U6" s="660"/>
      <c r="V6" s="660"/>
      <c r="W6" s="660"/>
      <c r="X6" s="660"/>
      <c r="Y6" s="660"/>
      <c r="Z6" s="663"/>
      <c r="AA6" s="663"/>
      <c r="AB6" s="742"/>
      <c r="AC6" s="706"/>
      <c r="AD6" s="720"/>
      <c r="AE6" s="662"/>
      <c r="AF6" s="662"/>
      <c r="AG6" s="662"/>
      <c r="AH6" s="662"/>
      <c r="AI6" s="662"/>
      <c r="AJ6" s="662"/>
      <c r="AK6" s="676"/>
      <c r="AL6" s="676"/>
      <c r="AM6" s="708"/>
      <c r="AN6" s="675"/>
      <c r="AO6" s="675"/>
      <c r="AP6" s="675"/>
      <c r="AQ6" s="675"/>
      <c r="AR6" s="675"/>
      <c r="AS6" s="675"/>
      <c r="AT6" s="666"/>
      <c r="AU6" s="666"/>
      <c r="AV6" s="654"/>
    </row>
    <row r="7" spans="1:48" ht="49.5" customHeight="1" x14ac:dyDescent="0.2">
      <c r="A7" s="14" t="s">
        <v>479</v>
      </c>
      <c r="B7" s="539" t="s">
        <v>173</v>
      </c>
      <c r="C7" s="541" t="s">
        <v>480</v>
      </c>
      <c r="D7" s="768" t="s">
        <v>205</v>
      </c>
      <c r="E7" s="14" t="s">
        <v>91</v>
      </c>
      <c r="F7" s="127">
        <v>0.2</v>
      </c>
      <c r="G7" s="126">
        <v>1</v>
      </c>
      <c r="H7" s="127">
        <v>0.6</v>
      </c>
      <c r="I7" s="25"/>
      <c r="J7" s="131">
        <v>0</v>
      </c>
      <c r="K7" s="83">
        <v>0</v>
      </c>
      <c r="L7" s="131">
        <v>0.05</v>
      </c>
      <c r="M7" s="83">
        <v>0.05</v>
      </c>
      <c r="N7" s="131">
        <v>0.05</v>
      </c>
      <c r="O7" s="83">
        <v>0.05</v>
      </c>
      <c r="P7" s="131">
        <f>+J7+L7+N7</f>
        <v>0.1</v>
      </c>
      <c r="Q7" s="83">
        <f>+K7+M7+O7</f>
        <v>0.1</v>
      </c>
      <c r="R7" s="288" t="s">
        <v>481</v>
      </c>
      <c r="S7" s="290" t="s">
        <v>482</v>
      </c>
      <c r="T7" s="366">
        <v>0.1</v>
      </c>
      <c r="U7" s="83">
        <v>0.1</v>
      </c>
      <c r="V7" s="366">
        <v>0.1</v>
      </c>
      <c r="W7" s="83">
        <v>0.1</v>
      </c>
      <c r="X7" s="366">
        <v>0.1</v>
      </c>
      <c r="Y7" s="83">
        <v>0.1</v>
      </c>
      <c r="Z7" s="366">
        <f>T7+V7+X7</f>
        <v>0.30000000000000004</v>
      </c>
      <c r="AA7" s="423">
        <f>+(U7+W7+Y7)</f>
        <v>0.30000000000000004</v>
      </c>
      <c r="AB7" s="497"/>
      <c r="AC7" s="505" t="s">
        <v>483</v>
      </c>
      <c r="AD7" s="506" t="s">
        <v>484</v>
      </c>
      <c r="AE7" s="303"/>
      <c r="AF7" s="83"/>
      <c r="AG7" s="83"/>
      <c r="AH7" s="83"/>
      <c r="AI7" s="83"/>
      <c r="AJ7" s="83"/>
      <c r="AK7" s="83">
        <v>0.2</v>
      </c>
      <c r="AL7" s="83"/>
      <c r="AM7" s="83"/>
      <c r="AN7" s="83"/>
      <c r="AO7" s="83"/>
      <c r="AP7" s="83"/>
      <c r="AQ7" s="83"/>
      <c r="AR7" s="83"/>
      <c r="AS7" s="83"/>
      <c r="AT7" s="83">
        <v>0.2</v>
      </c>
      <c r="AU7" s="83"/>
      <c r="AV7" s="82"/>
    </row>
    <row r="8" spans="1:48" ht="53.25" customHeight="1" x14ac:dyDescent="0.25">
      <c r="A8" s="14" t="s">
        <v>479</v>
      </c>
      <c r="B8" s="539" t="s">
        <v>173</v>
      </c>
      <c r="C8" s="541" t="s">
        <v>480</v>
      </c>
      <c r="D8" s="769"/>
      <c r="E8" s="14" t="s">
        <v>93</v>
      </c>
      <c r="F8" s="127">
        <v>0</v>
      </c>
      <c r="G8" s="126">
        <v>1</v>
      </c>
      <c r="H8" s="127">
        <v>0.6</v>
      </c>
      <c r="I8" s="25"/>
      <c r="J8" s="131">
        <v>0</v>
      </c>
      <c r="K8" s="83">
        <v>0</v>
      </c>
      <c r="L8" s="131">
        <v>0</v>
      </c>
      <c r="M8" s="83">
        <v>0</v>
      </c>
      <c r="N8" s="131">
        <v>0.1</v>
      </c>
      <c r="O8" s="83">
        <v>0</v>
      </c>
      <c r="P8" s="131">
        <f t="shared" ref="P8:P10" si="0">+J8+L8+N8</f>
        <v>0.1</v>
      </c>
      <c r="Q8" s="83">
        <f>+K8+M8+O8</f>
        <v>0</v>
      </c>
      <c r="R8" s="97" t="s">
        <v>485</v>
      </c>
      <c r="S8" s="83"/>
      <c r="T8" s="366">
        <v>0</v>
      </c>
      <c r="U8" s="83">
        <v>0</v>
      </c>
      <c r="V8" s="366">
        <v>0</v>
      </c>
      <c r="W8" s="83">
        <v>0</v>
      </c>
      <c r="X8" s="366">
        <v>0</v>
      </c>
      <c r="Y8" s="83">
        <v>0</v>
      </c>
      <c r="Z8" s="366">
        <f t="shared" ref="Z8:Z18" si="1">T8+V8+X8</f>
        <v>0</v>
      </c>
      <c r="AA8" s="423">
        <f t="shared" ref="AA8:AA46" si="2">+(U8+W8+Y8)</f>
        <v>0</v>
      </c>
      <c r="AB8" s="497"/>
      <c r="AC8" s="505" t="s">
        <v>485</v>
      </c>
      <c r="AD8" s="507"/>
      <c r="AE8" s="303"/>
      <c r="AF8" s="83"/>
      <c r="AG8" s="83"/>
      <c r="AH8" s="83"/>
      <c r="AI8" s="83"/>
      <c r="AJ8" s="83"/>
      <c r="AK8" s="83">
        <v>0.2</v>
      </c>
      <c r="AL8" s="83"/>
      <c r="AM8" s="83"/>
      <c r="AN8" s="83"/>
      <c r="AO8" s="83"/>
      <c r="AP8" s="83"/>
      <c r="AQ8" s="83"/>
      <c r="AR8" s="83"/>
      <c r="AS8" s="83"/>
      <c r="AT8" s="83">
        <v>0.2</v>
      </c>
      <c r="AU8" s="83"/>
      <c r="AV8" s="82"/>
    </row>
    <row r="9" spans="1:48" ht="54" customHeight="1" x14ac:dyDescent="0.25">
      <c r="A9" s="14" t="s">
        <v>479</v>
      </c>
      <c r="B9" s="539" t="s">
        <v>173</v>
      </c>
      <c r="C9" s="552" t="s">
        <v>480</v>
      </c>
      <c r="D9" s="767" t="s">
        <v>486</v>
      </c>
      <c r="E9" s="60" t="s">
        <v>487</v>
      </c>
      <c r="F9" s="127"/>
      <c r="G9" s="126">
        <v>1</v>
      </c>
      <c r="H9" s="127">
        <v>0.8</v>
      </c>
      <c r="I9" s="25"/>
      <c r="J9" s="131">
        <v>0</v>
      </c>
      <c r="K9" s="83">
        <v>0</v>
      </c>
      <c r="L9" s="131">
        <v>0.05</v>
      </c>
      <c r="M9" s="83">
        <v>0.05</v>
      </c>
      <c r="N9" s="131">
        <v>0.1</v>
      </c>
      <c r="O9" s="83">
        <v>0.1</v>
      </c>
      <c r="P9" s="131">
        <f t="shared" si="0"/>
        <v>0.15000000000000002</v>
      </c>
      <c r="Q9" s="83">
        <f>+K9+M9+O9</f>
        <v>0.15000000000000002</v>
      </c>
      <c r="R9" s="503" t="s">
        <v>488</v>
      </c>
      <c r="S9" s="313" t="s">
        <v>489</v>
      </c>
      <c r="T9" s="366">
        <v>0.05</v>
      </c>
      <c r="U9" s="83">
        <v>0.05</v>
      </c>
      <c r="V9" s="366">
        <v>0.1</v>
      </c>
      <c r="W9" s="83">
        <v>0.05</v>
      </c>
      <c r="X9" s="366">
        <v>0.1</v>
      </c>
      <c r="Y9" s="83">
        <v>0.1</v>
      </c>
      <c r="Z9" s="366">
        <f t="shared" si="1"/>
        <v>0.25</v>
      </c>
      <c r="AA9" s="423">
        <f t="shared" si="2"/>
        <v>0.2</v>
      </c>
      <c r="AB9" s="497"/>
      <c r="AC9" s="505" t="s">
        <v>490</v>
      </c>
      <c r="AD9" s="506" t="s">
        <v>491</v>
      </c>
      <c r="AE9" s="303"/>
      <c r="AF9" s="83"/>
      <c r="AG9" s="83"/>
      <c r="AH9" s="83"/>
      <c r="AI9" s="83"/>
      <c r="AJ9" s="83"/>
      <c r="AK9" s="83">
        <v>0.25</v>
      </c>
      <c r="AL9" s="83"/>
      <c r="AM9" s="83"/>
      <c r="AN9" s="83"/>
      <c r="AO9" s="83"/>
      <c r="AP9" s="83"/>
      <c r="AQ9" s="83"/>
      <c r="AR9" s="83"/>
      <c r="AS9" s="83"/>
      <c r="AT9" s="83">
        <v>0.25</v>
      </c>
      <c r="AU9" s="83"/>
      <c r="AV9" s="82"/>
    </row>
    <row r="10" spans="1:48" ht="63.75" customHeight="1" x14ac:dyDescent="0.25">
      <c r="A10" s="14" t="s">
        <v>479</v>
      </c>
      <c r="B10" s="539" t="s">
        <v>173</v>
      </c>
      <c r="C10" s="552" t="s">
        <v>480</v>
      </c>
      <c r="D10" s="767"/>
      <c r="E10" s="60" t="s">
        <v>101</v>
      </c>
      <c r="F10" s="127"/>
      <c r="G10" s="126">
        <v>1</v>
      </c>
      <c r="H10" s="127">
        <v>0.8</v>
      </c>
      <c r="I10" s="25"/>
      <c r="J10" s="131">
        <v>0</v>
      </c>
      <c r="K10" s="83">
        <v>0</v>
      </c>
      <c r="L10" s="131">
        <v>0.05</v>
      </c>
      <c r="M10" s="83">
        <v>0</v>
      </c>
      <c r="N10" s="131">
        <v>0</v>
      </c>
      <c r="O10" s="83">
        <v>0</v>
      </c>
      <c r="P10" s="131">
        <f t="shared" si="0"/>
        <v>0.05</v>
      </c>
      <c r="Q10" s="83">
        <f>+K10+M10+O10</f>
        <v>0</v>
      </c>
      <c r="R10" s="288" t="s">
        <v>492</v>
      </c>
      <c r="S10" s="83"/>
      <c r="T10" s="366">
        <v>0.1</v>
      </c>
      <c r="U10" s="83">
        <v>0</v>
      </c>
      <c r="V10" s="366">
        <v>0.1</v>
      </c>
      <c r="W10" s="83">
        <v>0</v>
      </c>
      <c r="X10" s="366">
        <v>0.2</v>
      </c>
      <c r="Y10" s="83">
        <v>0.2</v>
      </c>
      <c r="Z10" s="366">
        <f>T10+V10+X10</f>
        <v>0.4</v>
      </c>
      <c r="AA10" s="423">
        <f t="shared" si="2"/>
        <v>0.2</v>
      </c>
      <c r="AB10" s="497"/>
      <c r="AC10" s="512" t="s">
        <v>493</v>
      </c>
      <c r="AD10" s="504" t="s">
        <v>494</v>
      </c>
      <c r="AE10" s="303"/>
      <c r="AF10" s="83"/>
      <c r="AG10" s="83"/>
      <c r="AH10" s="83"/>
      <c r="AI10" s="83"/>
      <c r="AJ10" s="83"/>
      <c r="AK10" s="83">
        <v>0.25</v>
      </c>
      <c r="AL10" s="83"/>
      <c r="AM10" s="83"/>
      <c r="AN10" s="83"/>
      <c r="AO10" s="83"/>
      <c r="AP10" s="83"/>
      <c r="AQ10" s="83"/>
      <c r="AR10" s="83"/>
      <c r="AS10" s="83"/>
      <c r="AT10" s="83">
        <v>0.25</v>
      </c>
      <c r="AU10" s="83"/>
      <c r="AV10" s="82"/>
    </row>
    <row r="11" spans="1:48" ht="89.25" x14ac:dyDescent="0.25">
      <c r="A11" s="3" t="s">
        <v>479</v>
      </c>
      <c r="B11" s="28" t="s">
        <v>284</v>
      </c>
      <c r="C11" s="171" t="s">
        <v>480</v>
      </c>
      <c r="D11" s="511" t="s">
        <v>495</v>
      </c>
      <c r="E11" s="14" t="s">
        <v>496</v>
      </c>
      <c r="F11" s="43"/>
      <c r="G11" s="126">
        <v>1</v>
      </c>
      <c r="H11" s="127">
        <v>1</v>
      </c>
      <c r="I11" s="82"/>
      <c r="J11" s="131">
        <v>0</v>
      </c>
      <c r="K11" s="83">
        <v>0</v>
      </c>
      <c r="L11" s="131"/>
      <c r="M11" s="83">
        <v>0</v>
      </c>
      <c r="N11" s="131">
        <v>0.75</v>
      </c>
      <c r="O11" s="83">
        <v>0.75</v>
      </c>
      <c r="P11" s="131">
        <f>+J11+L11+N11</f>
        <v>0.75</v>
      </c>
      <c r="Q11" s="83">
        <f>+K11+M11+O11</f>
        <v>0.75</v>
      </c>
      <c r="R11" s="288" t="s">
        <v>497</v>
      </c>
      <c r="S11" s="313" t="s">
        <v>498</v>
      </c>
      <c r="T11" s="366">
        <v>0.1</v>
      </c>
      <c r="U11" s="83">
        <v>0.1</v>
      </c>
      <c r="V11" s="366">
        <v>0</v>
      </c>
      <c r="W11" s="83">
        <v>0</v>
      </c>
      <c r="X11" s="366">
        <v>0.5</v>
      </c>
      <c r="Y11" s="83">
        <v>0.5</v>
      </c>
      <c r="Z11" s="366">
        <f t="shared" si="1"/>
        <v>0.6</v>
      </c>
      <c r="AA11" s="423">
        <f t="shared" si="2"/>
        <v>0.6</v>
      </c>
      <c r="AB11" s="497"/>
      <c r="AC11" s="505" t="s">
        <v>499</v>
      </c>
      <c r="AD11" s="506" t="s">
        <v>484</v>
      </c>
      <c r="AE11" s="303"/>
      <c r="AF11" s="83"/>
      <c r="AG11" s="83"/>
      <c r="AH11" s="83"/>
      <c r="AI11" s="83"/>
      <c r="AJ11" s="83"/>
      <c r="AK11" s="83">
        <v>0.25</v>
      </c>
      <c r="AL11" s="83"/>
      <c r="AM11" s="83"/>
      <c r="AN11" s="83"/>
      <c r="AO11" s="83"/>
      <c r="AP11" s="83"/>
      <c r="AQ11" s="83"/>
      <c r="AR11" s="83"/>
      <c r="AS11" s="83"/>
      <c r="AT11" s="83">
        <v>0.25</v>
      </c>
      <c r="AU11" s="83"/>
      <c r="AV11" s="82"/>
    </row>
    <row r="12" spans="1:48" ht="30" customHeight="1" x14ac:dyDescent="0.2">
      <c r="A12" s="3" t="s">
        <v>479</v>
      </c>
      <c r="B12" s="28" t="s">
        <v>209</v>
      </c>
      <c r="C12" s="171" t="s">
        <v>480</v>
      </c>
      <c r="D12" s="12" t="s">
        <v>500</v>
      </c>
      <c r="E12" s="12" t="s">
        <v>501</v>
      </c>
      <c r="F12" s="43"/>
      <c r="G12" s="126">
        <v>1</v>
      </c>
      <c r="H12" s="127">
        <v>1</v>
      </c>
      <c r="I12" s="82"/>
      <c r="J12" s="131">
        <v>0</v>
      </c>
      <c r="K12" s="83">
        <v>0</v>
      </c>
      <c r="L12" s="131">
        <v>0</v>
      </c>
      <c r="M12" s="83">
        <v>0</v>
      </c>
      <c r="N12" s="131">
        <v>0.1</v>
      </c>
      <c r="O12" s="83">
        <v>0</v>
      </c>
      <c r="P12" s="131">
        <f>+J12+L12+N12</f>
        <v>0.1</v>
      </c>
      <c r="Q12" s="83">
        <f t="shared" ref="Q12:Q13" si="3">+K12+M12+O12</f>
        <v>0</v>
      </c>
      <c r="R12" s="83"/>
      <c r="S12" s="83"/>
      <c r="T12" s="366">
        <v>0</v>
      </c>
      <c r="U12" s="83">
        <v>0</v>
      </c>
      <c r="V12" s="366">
        <v>0</v>
      </c>
      <c r="W12" s="83">
        <v>0</v>
      </c>
      <c r="X12" s="366">
        <v>1</v>
      </c>
      <c r="Y12" s="83">
        <v>1</v>
      </c>
      <c r="Z12" s="366">
        <f t="shared" si="1"/>
        <v>1</v>
      </c>
      <c r="AA12" s="423">
        <f t="shared" si="2"/>
        <v>1</v>
      </c>
      <c r="AB12" s="497"/>
      <c r="AC12" s="505" t="s">
        <v>502</v>
      </c>
      <c r="AD12" s="506" t="s">
        <v>503</v>
      </c>
      <c r="AE12" s="303"/>
      <c r="AF12" s="83"/>
      <c r="AG12" s="83"/>
      <c r="AH12" s="83"/>
      <c r="AI12" s="83"/>
      <c r="AJ12" s="83"/>
      <c r="AK12" s="83">
        <v>0.35</v>
      </c>
      <c r="AL12" s="83"/>
      <c r="AM12" s="83"/>
      <c r="AN12" s="83"/>
      <c r="AO12" s="83"/>
      <c r="AP12" s="83"/>
      <c r="AQ12" s="83"/>
      <c r="AR12" s="83"/>
      <c r="AS12" s="83"/>
      <c r="AT12" s="83">
        <v>0.35</v>
      </c>
      <c r="AU12" s="83"/>
      <c r="AV12" s="82"/>
    </row>
    <row r="13" spans="1:48" ht="46.5" customHeight="1" x14ac:dyDescent="0.2">
      <c r="A13" s="3" t="s">
        <v>479</v>
      </c>
      <c r="B13" s="28" t="s">
        <v>284</v>
      </c>
      <c r="C13" s="171" t="s">
        <v>480</v>
      </c>
      <c r="D13" s="12" t="s">
        <v>504</v>
      </c>
      <c r="E13" s="12" t="s">
        <v>505</v>
      </c>
      <c r="F13" s="43"/>
      <c r="G13" s="126">
        <v>1</v>
      </c>
      <c r="H13" s="127">
        <v>1</v>
      </c>
      <c r="I13" s="82"/>
      <c r="J13" s="131">
        <v>0</v>
      </c>
      <c r="K13" s="83">
        <v>0</v>
      </c>
      <c r="L13" s="131">
        <v>0</v>
      </c>
      <c r="M13" s="83">
        <v>0</v>
      </c>
      <c r="N13" s="131">
        <v>0.1</v>
      </c>
      <c r="O13" s="83">
        <v>0</v>
      </c>
      <c r="P13" s="131">
        <f>+J13+L13+N13</f>
        <v>0.1</v>
      </c>
      <c r="Q13" s="83">
        <f t="shared" si="3"/>
        <v>0</v>
      </c>
      <c r="R13" s="288" t="s">
        <v>492</v>
      </c>
      <c r="S13" s="83"/>
      <c r="T13" s="366">
        <v>0.1</v>
      </c>
      <c r="U13" s="83">
        <v>0.1</v>
      </c>
      <c r="V13" s="366">
        <v>0</v>
      </c>
      <c r="W13" s="83">
        <v>0</v>
      </c>
      <c r="X13" s="366">
        <v>0.2</v>
      </c>
      <c r="Y13" s="83">
        <v>0.2</v>
      </c>
      <c r="Z13" s="366">
        <f t="shared" si="1"/>
        <v>0.30000000000000004</v>
      </c>
      <c r="AA13" s="423">
        <f t="shared" si="2"/>
        <v>0.30000000000000004</v>
      </c>
      <c r="AB13" s="497"/>
      <c r="AC13" s="505" t="s">
        <v>506</v>
      </c>
      <c r="AD13" s="508" t="s">
        <v>507</v>
      </c>
      <c r="AE13" s="303"/>
      <c r="AF13" s="83"/>
      <c r="AG13" s="83"/>
      <c r="AH13" s="83"/>
      <c r="AI13" s="83"/>
      <c r="AJ13" s="83"/>
      <c r="AK13" s="83">
        <v>0.35</v>
      </c>
      <c r="AL13" s="83"/>
      <c r="AM13" s="83"/>
      <c r="AN13" s="83"/>
      <c r="AO13" s="83"/>
      <c r="AP13" s="83"/>
      <c r="AQ13" s="83"/>
      <c r="AR13" s="83"/>
      <c r="AS13" s="83"/>
      <c r="AT13" s="83">
        <v>0.35</v>
      </c>
      <c r="AU13" s="83"/>
      <c r="AV13" s="82"/>
    </row>
    <row r="14" spans="1:48" ht="30" customHeight="1" x14ac:dyDescent="0.25">
      <c r="A14" s="14" t="s">
        <v>479</v>
      </c>
      <c r="B14" s="28" t="s">
        <v>209</v>
      </c>
      <c r="C14" s="171" t="s">
        <v>480</v>
      </c>
      <c r="D14" s="14" t="s">
        <v>508</v>
      </c>
      <c r="E14" s="14" t="s">
        <v>509</v>
      </c>
      <c r="F14" s="43"/>
      <c r="G14" s="126">
        <v>1</v>
      </c>
      <c r="H14" s="127">
        <v>1</v>
      </c>
      <c r="I14" s="82"/>
      <c r="J14" s="131">
        <v>0</v>
      </c>
      <c r="K14" s="83">
        <v>0</v>
      </c>
      <c r="L14" s="131">
        <v>0</v>
      </c>
      <c r="M14" s="83">
        <v>0</v>
      </c>
      <c r="N14" s="131">
        <v>0.1</v>
      </c>
      <c r="O14" s="83">
        <v>0</v>
      </c>
      <c r="P14" s="131">
        <f t="shared" ref="P14:P43" si="4">+J14+L14+N14</f>
        <v>0.1</v>
      </c>
      <c r="Q14" s="83">
        <f>+K14+M14+O14</f>
        <v>0</v>
      </c>
      <c r="R14" s="97" t="s">
        <v>510</v>
      </c>
      <c r="S14" s="83"/>
      <c r="T14" s="366">
        <v>0</v>
      </c>
      <c r="U14" s="83">
        <v>0</v>
      </c>
      <c r="V14" s="366">
        <v>0</v>
      </c>
      <c r="W14" s="83">
        <v>0</v>
      </c>
      <c r="X14" s="366">
        <v>0</v>
      </c>
      <c r="Y14" s="83">
        <v>0</v>
      </c>
      <c r="Z14" s="366">
        <f t="shared" si="1"/>
        <v>0</v>
      </c>
      <c r="AA14" s="423">
        <f t="shared" si="2"/>
        <v>0</v>
      </c>
      <c r="AB14" s="497"/>
      <c r="AC14" s="505" t="s">
        <v>511</v>
      </c>
      <c r="AD14" s="507"/>
      <c r="AE14" s="303"/>
      <c r="AF14" s="83"/>
      <c r="AG14" s="83"/>
      <c r="AH14" s="83"/>
      <c r="AI14" s="83"/>
      <c r="AJ14" s="83"/>
      <c r="AK14" s="83">
        <v>0.3</v>
      </c>
      <c r="AL14" s="83"/>
      <c r="AM14" s="83"/>
      <c r="AN14" s="83"/>
      <c r="AO14" s="83"/>
      <c r="AP14" s="83"/>
      <c r="AQ14" s="83"/>
      <c r="AR14" s="83"/>
      <c r="AS14" s="83"/>
      <c r="AT14" s="83">
        <v>0.3</v>
      </c>
      <c r="AU14" s="83"/>
      <c r="AV14" s="82"/>
    </row>
    <row r="15" spans="1:48" ht="59.25" customHeight="1" x14ac:dyDescent="0.2">
      <c r="A15" s="14" t="s">
        <v>479</v>
      </c>
      <c r="B15" s="28" t="s">
        <v>209</v>
      </c>
      <c r="C15" s="171" t="s">
        <v>480</v>
      </c>
      <c r="D15" s="14" t="s">
        <v>512</v>
      </c>
      <c r="E15" s="14" t="s">
        <v>513</v>
      </c>
      <c r="F15" s="43"/>
      <c r="G15" s="126">
        <v>1</v>
      </c>
      <c r="H15" s="127">
        <v>1</v>
      </c>
      <c r="I15" s="82"/>
      <c r="J15" s="131">
        <v>0</v>
      </c>
      <c r="K15" s="83">
        <v>0</v>
      </c>
      <c r="L15" s="131">
        <v>0</v>
      </c>
      <c r="M15" s="83">
        <v>0</v>
      </c>
      <c r="N15" s="131">
        <v>0</v>
      </c>
      <c r="O15" s="83">
        <v>0</v>
      </c>
      <c r="P15" s="131">
        <f t="shared" si="4"/>
        <v>0</v>
      </c>
      <c r="Q15" s="83">
        <f>+K15+M15+O15</f>
        <v>0</v>
      </c>
      <c r="R15" s="503" t="s">
        <v>510</v>
      </c>
      <c r="S15" s="503"/>
      <c r="T15" s="366">
        <v>0.1</v>
      </c>
      <c r="U15" s="83">
        <v>0.1</v>
      </c>
      <c r="V15" s="366">
        <v>0.1</v>
      </c>
      <c r="W15" s="83">
        <v>0.1</v>
      </c>
      <c r="X15" s="366">
        <v>0.2</v>
      </c>
      <c r="Y15" s="83">
        <v>0.1</v>
      </c>
      <c r="Z15" s="366">
        <f t="shared" si="1"/>
        <v>0.4</v>
      </c>
      <c r="AA15" s="423">
        <f t="shared" si="2"/>
        <v>0.30000000000000004</v>
      </c>
      <c r="AB15" s="497"/>
      <c r="AC15" s="505" t="s">
        <v>514</v>
      </c>
      <c r="AD15" s="506" t="s">
        <v>515</v>
      </c>
      <c r="AE15" s="303"/>
      <c r="AF15" s="83"/>
      <c r="AG15" s="83"/>
      <c r="AH15" s="83"/>
      <c r="AI15" s="83"/>
      <c r="AJ15" s="83"/>
      <c r="AK15" s="83">
        <v>0.3</v>
      </c>
      <c r="AL15" s="83"/>
      <c r="AM15" s="83"/>
      <c r="AN15" s="83"/>
      <c r="AO15" s="83"/>
      <c r="AP15" s="83"/>
      <c r="AQ15" s="83"/>
      <c r="AR15" s="83"/>
      <c r="AS15" s="83"/>
      <c r="AT15" s="83">
        <f>AN15+AP15+AR15</f>
        <v>0</v>
      </c>
      <c r="AU15" s="83"/>
      <c r="AV15" s="82"/>
    </row>
    <row r="16" spans="1:48" ht="30" customHeight="1" x14ac:dyDescent="0.25">
      <c r="A16" s="14" t="s">
        <v>479</v>
      </c>
      <c r="B16" s="28" t="s">
        <v>209</v>
      </c>
      <c r="C16" s="171" t="s">
        <v>480</v>
      </c>
      <c r="D16" s="14" t="s">
        <v>516</v>
      </c>
      <c r="E16" s="14" t="s">
        <v>517</v>
      </c>
      <c r="F16" s="43"/>
      <c r="G16" s="126">
        <v>1</v>
      </c>
      <c r="H16" s="127">
        <v>1</v>
      </c>
      <c r="I16" s="82"/>
      <c r="J16" s="131">
        <v>0</v>
      </c>
      <c r="K16" s="83">
        <v>0</v>
      </c>
      <c r="L16" s="131">
        <v>0</v>
      </c>
      <c r="M16" s="83">
        <v>0</v>
      </c>
      <c r="N16" s="131">
        <v>0.1</v>
      </c>
      <c r="O16" s="83">
        <v>0</v>
      </c>
      <c r="P16" s="131">
        <f t="shared" si="4"/>
        <v>0.1</v>
      </c>
      <c r="Q16" s="83">
        <f>+K16+M16+O16</f>
        <v>0</v>
      </c>
      <c r="R16" s="97" t="s">
        <v>510</v>
      </c>
      <c r="S16" s="83"/>
      <c r="T16" s="366">
        <v>0</v>
      </c>
      <c r="U16" s="83">
        <v>0</v>
      </c>
      <c r="V16" s="366">
        <v>0</v>
      </c>
      <c r="W16" s="83">
        <v>0</v>
      </c>
      <c r="X16" s="366">
        <v>0.5</v>
      </c>
      <c r="Y16" s="83">
        <v>0.25</v>
      </c>
      <c r="Z16" s="366">
        <f t="shared" si="1"/>
        <v>0.5</v>
      </c>
      <c r="AA16" s="423">
        <f t="shared" si="2"/>
        <v>0.25</v>
      </c>
      <c r="AB16" s="497"/>
      <c r="AC16" s="505" t="s">
        <v>518</v>
      </c>
      <c r="AD16" s="509"/>
      <c r="AE16" s="303"/>
      <c r="AF16" s="83"/>
      <c r="AG16" s="83"/>
      <c r="AH16" s="83"/>
      <c r="AI16" s="83"/>
      <c r="AJ16" s="83"/>
      <c r="AK16" s="83">
        <v>0.25</v>
      </c>
      <c r="AL16" s="83"/>
      <c r="AM16" s="83"/>
      <c r="AN16" s="83"/>
      <c r="AO16" s="83"/>
      <c r="AP16" s="83"/>
      <c r="AQ16" s="83"/>
      <c r="AR16" s="83"/>
      <c r="AS16" s="83"/>
      <c r="AT16" s="83">
        <v>0.25</v>
      </c>
      <c r="AU16" s="83"/>
      <c r="AV16" s="82"/>
    </row>
    <row r="17" spans="1:48" ht="30" customHeight="1" x14ac:dyDescent="0.2">
      <c r="A17" s="14" t="s">
        <v>479</v>
      </c>
      <c r="B17" s="28" t="s">
        <v>209</v>
      </c>
      <c r="C17" s="171" t="s">
        <v>480</v>
      </c>
      <c r="D17" s="14" t="s">
        <v>519</v>
      </c>
      <c r="E17" s="14" t="s">
        <v>520</v>
      </c>
      <c r="F17" s="43"/>
      <c r="G17" s="126">
        <v>1</v>
      </c>
      <c r="H17" s="127">
        <v>1</v>
      </c>
      <c r="I17" s="82"/>
      <c r="J17" s="131">
        <v>0</v>
      </c>
      <c r="K17" s="83">
        <v>0</v>
      </c>
      <c r="L17" s="131">
        <v>0</v>
      </c>
      <c r="M17" s="83">
        <v>0</v>
      </c>
      <c r="N17" s="131">
        <v>0.1</v>
      </c>
      <c r="O17" s="83">
        <v>0</v>
      </c>
      <c r="P17" s="131">
        <f t="shared" si="4"/>
        <v>0.1</v>
      </c>
      <c r="Q17" s="83">
        <f>+K17+M17+O17</f>
        <v>0</v>
      </c>
      <c r="R17" s="97" t="s">
        <v>510</v>
      </c>
      <c r="S17" s="83"/>
      <c r="T17" s="366">
        <v>0</v>
      </c>
      <c r="U17" s="366">
        <v>0</v>
      </c>
      <c r="V17" s="366">
        <v>0</v>
      </c>
      <c r="W17" s="83">
        <v>0</v>
      </c>
      <c r="X17" s="366">
        <v>0.1</v>
      </c>
      <c r="Y17" s="83">
        <v>0</v>
      </c>
      <c r="Z17" s="366">
        <f t="shared" si="1"/>
        <v>0.1</v>
      </c>
      <c r="AA17" s="423">
        <f t="shared" si="2"/>
        <v>0</v>
      </c>
      <c r="AB17" s="497"/>
      <c r="AC17" s="505" t="s">
        <v>521</v>
      </c>
      <c r="AD17" s="506" t="s">
        <v>522</v>
      </c>
      <c r="AE17" s="303"/>
      <c r="AF17" s="83"/>
      <c r="AG17" s="83"/>
      <c r="AH17" s="83"/>
      <c r="AI17" s="83"/>
      <c r="AJ17" s="83"/>
      <c r="AK17" s="83">
        <v>0.35</v>
      </c>
      <c r="AL17" s="83"/>
      <c r="AM17" s="83"/>
      <c r="AN17" s="83"/>
      <c r="AO17" s="83"/>
      <c r="AP17" s="83"/>
      <c r="AQ17" s="83"/>
      <c r="AR17" s="83"/>
      <c r="AS17" s="83"/>
      <c r="AT17" s="83">
        <v>0.35</v>
      </c>
      <c r="AU17" s="83"/>
      <c r="AV17" s="82"/>
    </row>
    <row r="18" spans="1:48" ht="30" customHeight="1" x14ac:dyDescent="0.25">
      <c r="A18" s="14" t="s">
        <v>479</v>
      </c>
      <c r="B18" s="28" t="s">
        <v>209</v>
      </c>
      <c r="C18" s="171" t="s">
        <v>480</v>
      </c>
      <c r="D18" s="14" t="s">
        <v>523</v>
      </c>
      <c r="E18" s="14" t="s">
        <v>524</v>
      </c>
      <c r="F18" s="43"/>
      <c r="G18" s="126">
        <v>1</v>
      </c>
      <c r="H18" s="127">
        <v>1</v>
      </c>
      <c r="I18" s="82"/>
      <c r="J18" s="131">
        <v>0</v>
      </c>
      <c r="K18" s="83">
        <v>0</v>
      </c>
      <c r="L18" s="131">
        <v>0</v>
      </c>
      <c r="M18" s="83">
        <v>0</v>
      </c>
      <c r="N18" s="131">
        <v>0.1</v>
      </c>
      <c r="O18" s="83">
        <v>0</v>
      </c>
      <c r="P18" s="131">
        <f t="shared" si="4"/>
        <v>0.1</v>
      </c>
      <c r="Q18" s="83">
        <f>+K18+M18+O18</f>
        <v>0</v>
      </c>
      <c r="R18" s="97" t="s">
        <v>510</v>
      </c>
      <c r="S18" s="83"/>
      <c r="T18" s="366">
        <v>0</v>
      </c>
      <c r="U18" s="366">
        <v>0</v>
      </c>
      <c r="V18" s="366">
        <v>0</v>
      </c>
      <c r="W18" s="83">
        <v>0</v>
      </c>
      <c r="X18" s="366">
        <v>0.1</v>
      </c>
      <c r="Y18" s="83">
        <v>0</v>
      </c>
      <c r="Z18" s="366">
        <f t="shared" si="1"/>
        <v>0.1</v>
      </c>
      <c r="AA18" s="423">
        <f t="shared" si="2"/>
        <v>0</v>
      </c>
      <c r="AB18" s="497"/>
      <c r="AC18" s="505" t="s">
        <v>525</v>
      </c>
      <c r="AD18" s="507"/>
      <c r="AE18" s="303"/>
      <c r="AF18" s="83"/>
      <c r="AG18" s="83"/>
      <c r="AH18" s="83"/>
      <c r="AI18" s="83"/>
      <c r="AJ18" s="83"/>
      <c r="AK18" s="83">
        <v>0.25</v>
      </c>
      <c r="AL18" s="83"/>
      <c r="AM18" s="83"/>
      <c r="AN18" s="83"/>
      <c r="AO18" s="83"/>
      <c r="AP18" s="83"/>
      <c r="AQ18" s="83"/>
      <c r="AR18" s="83"/>
      <c r="AS18" s="83"/>
      <c r="AT18" s="83">
        <v>0.25</v>
      </c>
      <c r="AU18" s="83"/>
      <c r="AV18" s="82"/>
    </row>
    <row r="19" spans="1:48" ht="50.25" customHeight="1" x14ac:dyDescent="0.25">
      <c r="A19" s="14" t="s">
        <v>526</v>
      </c>
      <c r="B19" s="553" t="s">
        <v>22</v>
      </c>
      <c r="C19" s="291" t="s">
        <v>527</v>
      </c>
      <c r="D19" s="291" t="s">
        <v>528</v>
      </c>
      <c r="E19" s="14" t="s">
        <v>529</v>
      </c>
      <c r="F19" s="42">
        <v>0.7</v>
      </c>
      <c r="G19" s="186"/>
      <c r="H19" s="186"/>
      <c r="I19" s="82"/>
      <c r="J19" s="131"/>
      <c r="K19" s="83"/>
      <c r="L19" s="131"/>
      <c r="M19" s="83"/>
      <c r="N19" s="131"/>
      <c r="O19" s="83"/>
      <c r="P19" s="131">
        <f t="shared" si="4"/>
        <v>0</v>
      </c>
      <c r="Q19" s="83"/>
      <c r="R19" s="598" t="s">
        <v>530</v>
      </c>
      <c r="S19" s="83"/>
      <c r="T19" s="366"/>
      <c r="U19" s="83"/>
      <c r="V19" s="366"/>
      <c r="W19" s="83"/>
      <c r="X19" s="366"/>
      <c r="Y19" s="83"/>
      <c r="Z19" s="366">
        <f t="shared" ref="Z19:Z28" si="5">T19+V19+X19</f>
        <v>0</v>
      </c>
      <c r="AA19" s="423">
        <f t="shared" si="2"/>
        <v>0</v>
      </c>
      <c r="AB19" s="497">
        <f t="shared" ref="AB19:AB46" si="6">+AVERAGE(AA19+Q19)</f>
        <v>0</v>
      </c>
      <c r="AC19" s="503" t="s">
        <v>530</v>
      </c>
      <c r="AD19" s="510"/>
      <c r="AE19" s="83"/>
      <c r="AF19" s="83"/>
      <c r="AG19" s="83"/>
      <c r="AH19" s="83"/>
      <c r="AI19" s="83"/>
      <c r="AJ19" s="83">
        <v>0.5</v>
      </c>
      <c r="AK19" s="83">
        <f t="shared" ref="AK19:AK43" si="7">AE19+AG19+AI19</f>
        <v>0</v>
      </c>
      <c r="AL19" s="83"/>
      <c r="AM19" s="503" t="s">
        <v>530</v>
      </c>
      <c r="AN19" s="83">
        <v>0.5</v>
      </c>
      <c r="AO19" s="83"/>
      <c r="AP19" s="83"/>
      <c r="AQ19" s="83"/>
      <c r="AR19" s="83"/>
      <c r="AS19" s="83"/>
      <c r="AT19" s="83">
        <v>1</v>
      </c>
      <c r="AU19" s="83"/>
      <c r="AV19" s="82"/>
    </row>
    <row r="20" spans="1:48" ht="50.25" customHeight="1" x14ac:dyDescent="0.25">
      <c r="A20" s="573" t="s">
        <v>526</v>
      </c>
      <c r="B20" s="553" t="s">
        <v>22</v>
      </c>
      <c r="C20" s="291" t="s">
        <v>527</v>
      </c>
      <c r="D20" s="291" t="s">
        <v>528</v>
      </c>
      <c r="E20" s="14" t="s">
        <v>531</v>
      </c>
      <c r="F20" s="42">
        <v>0</v>
      </c>
      <c r="G20" s="186"/>
      <c r="H20" s="186"/>
      <c r="I20" s="82"/>
      <c r="J20" s="131"/>
      <c r="K20" s="83"/>
      <c r="L20" s="131"/>
      <c r="M20" s="83"/>
      <c r="N20" s="131"/>
      <c r="O20" s="83"/>
      <c r="P20" s="131">
        <f t="shared" si="4"/>
        <v>0</v>
      </c>
      <c r="Q20" s="83"/>
      <c r="R20" s="598" t="s">
        <v>530</v>
      </c>
      <c r="S20" s="83"/>
      <c r="T20" s="366">
        <v>0</v>
      </c>
      <c r="U20" s="83"/>
      <c r="V20" s="366"/>
      <c r="W20" s="83"/>
      <c r="X20" s="366"/>
      <c r="Y20" s="83"/>
      <c r="Z20" s="366">
        <f t="shared" si="5"/>
        <v>0</v>
      </c>
      <c r="AA20" s="423">
        <f t="shared" si="2"/>
        <v>0</v>
      </c>
      <c r="AB20" s="497">
        <f t="shared" si="6"/>
        <v>0</v>
      </c>
      <c r="AC20" s="503" t="s">
        <v>530</v>
      </c>
      <c r="AD20" s="83"/>
      <c r="AE20" s="83"/>
      <c r="AF20" s="83"/>
      <c r="AG20" s="83"/>
      <c r="AH20" s="83"/>
      <c r="AI20" s="83"/>
      <c r="AJ20" s="83"/>
      <c r="AK20" s="83">
        <f t="shared" si="7"/>
        <v>0</v>
      </c>
      <c r="AL20" s="83"/>
      <c r="AM20" s="503" t="s">
        <v>530</v>
      </c>
      <c r="AN20" s="83">
        <v>1</v>
      </c>
      <c r="AO20" s="83"/>
      <c r="AP20" s="83"/>
      <c r="AQ20" s="83"/>
      <c r="AR20" s="83"/>
      <c r="AS20" s="83"/>
      <c r="AT20" s="83">
        <f t="shared" ref="AT20:AT43" si="8">AN20+AP20+AR20</f>
        <v>1</v>
      </c>
      <c r="AU20" s="83"/>
      <c r="AV20" s="82"/>
    </row>
    <row r="21" spans="1:48" ht="50.25" customHeight="1" x14ac:dyDescent="0.25">
      <c r="A21" s="14" t="s">
        <v>526</v>
      </c>
      <c r="B21" s="553" t="s">
        <v>22</v>
      </c>
      <c r="C21" s="291" t="s">
        <v>527</v>
      </c>
      <c r="D21" s="291" t="s">
        <v>528</v>
      </c>
      <c r="E21" s="14" t="s">
        <v>532</v>
      </c>
      <c r="F21" s="42">
        <v>0</v>
      </c>
      <c r="G21" s="186"/>
      <c r="H21" s="186"/>
      <c r="I21" s="82"/>
      <c r="J21" s="131"/>
      <c r="K21" s="83"/>
      <c r="L21" s="131"/>
      <c r="M21" s="83"/>
      <c r="N21" s="131"/>
      <c r="O21" s="83"/>
      <c r="P21" s="131">
        <f t="shared" si="4"/>
        <v>0</v>
      </c>
      <c r="Q21" s="83"/>
      <c r="R21" s="598" t="s">
        <v>530</v>
      </c>
      <c r="S21" s="83"/>
      <c r="T21" s="366">
        <v>0</v>
      </c>
      <c r="U21" s="83"/>
      <c r="V21" s="366"/>
      <c r="W21" s="83"/>
      <c r="X21" s="366"/>
      <c r="Y21" s="83"/>
      <c r="Z21" s="366">
        <f t="shared" si="5"/>
        <v>0</v>
      </c>
      <c r="AA21" s="423">
        <f t="shared" si="2"/>
        <v>0</v>
      </c>
      <c r="AB21" s="497">
        <f t="shared" si="6"/>
        <v>0</v>
      </c>
      <c r="AC21" s="503" t="s">
        <v>530</v>
      </c>
      <c r="AD21" s="83"/>
      <c r="AE21" s="83"/>
      <c r="AF21" s="83"/>
      <c r="AG21" s="83"/>
      <c r="AH21" s="83"/>
      <c r="AI21" s="83"/>
      <c r="AJ21" s="83"/>
      <c r="AK21" s="83">
        <f t="shared" si="7"/>
        <v>0</v>
      </c>
      <c r="AL21" s="83"/>
      <c r="AM21" s="503" t="s">
        <v>530</v>
      </c>
      <c r="AN21" s="83">
        <v>1</v>
      </c>
      <c r="AO21" s="83"/>
      <c r="AP21" s="83"/>
      <c r="AQ21" s="83"/>
      <c r="AR21" s="83"/>
      <c r="AS21" s="83"/>
      <c r="AT21" s="83">
        <f t="shared" si="8"/>
        <v>1</v>
      </c>
      <c r="AU21" s="83"/>
      <c r="AV21" s="82"/>
    </row>
    <row r="22" spans="1:48" ht="50.25" customHeight="1" x14ac:dyDescent="0.25">
      <c r="A22" s="14" t="s">
        <v>526</v>
      </c>
      <c r="B22" s="553" t="s">
        <v>22</v>
      </c>
      <c r="C22" s="291" t="s">
        <v>527</v>
      </c>
      <c r="D22" s="291" t="s">
        <v>533</v>
      </c>
      <c r="E22" s="14" t="s">
        <v>534</v>
      </c>
      <c r="F22" s="42">
        <v>0</v>
      </c>
      <c r="G22" s="186"/>
      <c r="H22" s="186"/>
      <c r="I22" s="82"/>
      <c r="J22" s="131"/>
      <c r="K22" s="83"/>
      <c r="L22" s="131"/>
      <c r="M22" s="83"/>
      <c r="N22" s="131"/>
      <c r="O22" s="83"/>
      <c r="P22" s="131">
        <f t="shared" si="4"/>
        <v>0</v>
      </c>
      <c r="Q22" s="83"/>
      <c r="R22" s="598" t="s">
        <v>530</v>
      </c>
      <c r="S22" s="83"/>
      <c r="T22" s="366"/>
      <c r="U22" s="83"/>
      <c r="V22" s="366">
        <v>0.5</v>
      </c>
      <c r="W22" s="83"/>
      <c r="X22" s="366">
        <v>0.5</v>
      </c>
      <c r="Y22" s="83"/>
      <c r="Z22" s="366">
        <f t="shared" si="5"/>
        <v>1</v>
      </c>
      <c r="AA22" s="423">
        <f t="shared" si="2"/>
        <v>0</v>
      </c>
      <c r="AB22" s="497">
        <f t="shared" si="6"/>
        <v>0</v>
      </c>
      <c r="AC22" s="503" t="s">
        <v>530</v>
      </c>
      <c r="AD22" s="83"/>
      <c r="AE22" s="83"/>
      <c r="AF22" s="83"/>
      <c r="AG22" s="83"/>
      <c r="AH22" s="83"/>
      <c r="AI22" s="83"/>
      <c r="AJ22" s="83"/>
      <c r="AK22" s="83">
        <f t="shared" si="7"/>
        <v>0</v>
      </c>
      <c r="AL22" s="83"/>
      <c r="AM22" s="503" t="s">
        <v>530</v>
      </c>
      <c r="AN22" s="83">
        <v>0.5</v>
      </c>
      <c r="AO22" s="83"/>
      <c r="AP22" s="83">
        <v>0.5</v>
      </c>
      <c r="AQ22" s="83"/>
      <c r="AR22" s="83"/>
      <c r="AS22" s="83"/>
      <c r="AT22" s="83">
        <f t="shared" si="8"/>
        <v>1</v>
      </c>
      <c r="AU22" s="83"/>
      <c r="AV22" s="82"/>
    </row>
    <row r="23" spans="1:48" ht="50.25" customHeight="1" x14ac:dyDescent="0.25">
      <c r="A23" s="14" t="s">
        <v>526</v>
      </c>
      <c r="B23" s="553" t="s">
        <v>22</v>
      </c>
      <c r="C23" s="291" t="s">
        <v>527</v>
      </c>
      <c r="D23" s="291" t="s">
        <v>533</v>
      </c>
      <c r="E23" s="14" t="s">
        <v>535</v>
      </c>
      <c r="F23" s="42">
        <v>0</v>
      </c>
      <c r="G23" s="186"/>
      <c r="H23" s="186"/>
      <c r="I23" s="82"/>
      <c r="J23" s="131"/>
      <c r="K23" s="83"/>
      <c r="L23" s="131"/>
      <c r="M23" s="83"/>
      <c r="N23" s="131"/>
      <c r="O23" s="83"/>
      <c r="P23" s="131">
        <f t="shared" si="4"/>
        <v>0</v>
      </c>
      <c r="Q23" s="83"/>
      <c r="R23" s="598" t="s">
        <v>530</v>
      </c>
      <c r="S23" s="83"/>
      <c r="T23" s="366"/>
      <c r="U23" s="83"/>
      <c r="V23" s="366"/>
      <c r="W23" s="83"/>
      <c r="X23" s="366"/>
      <c r="Y23" s="83"/>
      <c r="Z23" s="366">
        <f t="shared" si="5"/>
        <v>0</v>
      </c>
      <c r="AA23" s="423">
        <f t="shared" si="2"/>
        <v>0</v>
      </c>
      <c r="AB23" s="497">
        <f t="shared" si="6"/>
        <v>0</v>
      </c>
      <c r="AC23" s="503" t="s">
        <v>530</v>
      </c>
      <c r="AD23" s="83"/>
      <c r="AE23" s="83"/>
      <c r="AF23" s="83"/>
      <c r="AG23" s="83"/>
      <c r="AH23" s="83"/>
      <c r="AI23" s="83"/>
      <c r="AJ23" s="83"/>
      <c r="AK23" s="83">
        <f t="shared" si="7"/>
        <v>0</v>
      </c>
      <c r="AL23" s="83"/>
      <c r="AM23" s="503" t="s">
        <v>530</v>
      </c>
      <c r="AN23" s="83"/>
      <c r="AO23" s="83"/>
      <c r="AP23" s="83"/>
      <c r="AQ23" s="83"/>
      <c r="AR23" s="83">
        <v>1</v>
      </c>
      <c r="AS23" s="83"/>
      <c r="AT23" s="83">
        <f t="shared" si="8"/>
        <v>1</v>
      </c>
      <c r="AU23" s="83"/>
      <c r="AV23" s="82"/>
    </row>
    <row r="24" spans="1:48" ht="50.25" customHeight="1" x14ac:dyDescent="0.25">
      <c r="A24" s="14" t="s">
        <v>526</v>
      </c>
      <c r="B24" s="553" t="s">
        <v>22</v>
      </c>
      <c r="C24" s="291" t="s">
        <v>527</v>
      </c>
      <c r="D24" s="291" t="s">
        <v>533</v>
      </c>
      <c r="E24" s="14" t="s">
        <v>536</v>
      </c>
      <c r="F24" s="42">
        <v>0.9</v>
      </c>
      <c r="G24" s="186"/>
      <c r="H24" s="186"/>
      <c r="I24" s="82"/>
      <c r="J24" s="131"/>
      <c r="K24" s="83"/>
      <c r="L24" s="131"/>
      <c r="M24" s="83"/>
      <c r="N24" s="131"/>
      <c r="O24" s="83"/>
      <c r="P24" s="131">
        <f t="shared" si="4"/>
        <v>0</v>
      </c>
      <c r="Q24" s="83"/>
      <c r="R24" s="598" t="s">
        <v>530</v>
      </c>
      <c r="S24" s="83"/>
      <c r="T24" s="366"/>
      <c r="U24" s="83"/>
      <c r="V24" s="366"/>
      <c r="W24" s="83"/>
      <c r="X24" s="366"/>
      <c r="Y24" s="83"/>
      <c r="Z24" s="366">
        <f t="shared" si="5"/>
        <v>0</v>
      </c>
      <c r="AA24" s="423">
        <f t="shared" si="2"/>
        <v>0</v>
      </c>
      <c r="AB24" s="497">
        <f t="shared" si="6"/>
        <v>0</v>
      </c>
      <c r="AC24" s="503" t="s">
        <v>530</v>
      </c>
      <c r="AD24" s="83"/>
      <c r="AE24" s="83"/>
      <c r="AF24" s="83"/>
      <c r="AG24" s="83"/>
      <c r="AH24" s="83"/>
      <c r="AI24" s="83">
        <v>0.25</v>
      </c>
      <c r="AJ24" s="83"/>
      <c r="AK24" s="83">
        <f t="shared" si="7"/>
        <v>0.25</v>
      </c>
      <c r="AL24" s="83"/>
      <c r="AM24" s="503" t="s">
        <v>530</v>
      </c>
      <c r="AN24" s="83">
        <v>0.25</v>
      </c>
      <c r="AO24" s="83"/>
      <c r="AP24" s="83">
        <v>0.25</v>
      </c>
      <c r="AQ24" s="83"/>
      <c r="AR24" s="83">
        <v>0.25</v>
      </c>
      <c r="AS24" s="83"/>
      <c r="AT24" s="83">
        <f>AI24+AN24+AP24+AR24</f>
        <v>1</v>
      </c>
      <c r="AU24" s="83"/>
      <c r="AV24" s="82"/>
    </row>
    <row r="25" spans="1:48" ht="50.25" customHeight="1" x14ac:dyDescent="0.25">
      <c r="A25" s="14" t="s">
        <v>526</v>
      </c>
      <c r="B25" s="553" t="s">
        <v>22</v>
      </c>
      <c r="C25" s="291" t="s">
        <v>527</v>
      </c>
      <c r="D25" s="291" t="s">
        <v>533</v>
      </c>
      <c r="E25" s="14" t="s">
        <v>531</v>
      </c>
      <c r="F25" s="42">
        <v>0</v>
      </c>
      <c r="G25" s="186"/>
      <c r="H25" s="186"/>
      <c r="I25" s="82"/>
      <c r="J25" s="131"/>
      <c r="K25" s="83"/>
      <c r="L25" s="131"/>
      <c r="M25" s="83"/>
      <c r="N25" s="131"/>
      <c r="O25" s="83"/>
      <c r="P25" s="131">
        <f t="shared" si="4"/>
        <v>0</v>
      </c>
      <c r="Q25" s="83"/>
      <c r="R25" s="598" t="s">
        <v>530</v>
      </c>
      <c r="S25" s="83"/>
      <c r="T25" s="366"/>
      <c r="U25" s="83"/>
      <c r="V25" s="366">
        <v>1</v>
      </c>
      <c r="W25" s="83"/>
      <c r="X25" s="366"/>
      <c r="Y25" s="83"/>
      <c r="Z25" s="366">
        <f t="shared" si="5"/>
        <v>1</v>
      </c>
      <c r="AA25" s="423">
        <f t="shared" si="2"/>
        <v>0</v>
      </c>
      <c r="AB25" s="497">
        <f t="shared" si="6"/>
        <v>0</v>
      </c>
      <c r="AC25" s="503" t="s">
        <v>530</v>
      </c>
      <c r="AD25" s="83"/>
      <c r="AE25" s="83"/>
      <c r="AF25" s="83"/>
      <c r="AG25" s="83"/>
      <c r="AH25" s="83"/>
      <c r="AI25" s="83"/>
      <c r="AJ25" s="83"/>
      <c r="AK25" s="83">
        <f t="shared" si="7"/>
        <v>0</v>
      </c>
      <c r="AL25" s="83"/>
      <c r="AM25" s="503" t="s">
        <v>530</v>
      </c>
      <c r="AN25" s="83"/>
      <c r="AO25" s="83"/>
      <c r="AP25" s="83"/>
      <c r="AQ25" s="83"/>
      <c r="AR25" s="83"/>
      <c r="AS25" s="83"/>
      <c r="AT25" s="83">
        <f t="shared" si="8"/>
        <v>0</v>
      </c>
      <c r="AU25" s="83"/>
      <c r="AV25" s="82"/>
    </row>
    <row r="26" spans="1:48" ht="50.25" customHeight="1" x14ac:dyDescent="0.25">
      <c r="A26" s="14" t="s">
        <v>526</v>
      </c>
      <c r="B26" s="553" t="s">
        <v>22</v>
      </c>
      <c r="C26" s="291" t="s">
        <v>527</v>
      </c>
      <c r="D26" s="291" t="s">
        <v>533</v>
      </c>
      <c r="E26" s="14" t="s">
        <v>537</v>
      </c>
      <c r="F26" s="42">
        <v>0</v>
      </c>
      <c r="G26" s="186"/>
      <c r="H26" s="186"/>
      <c r="I26" s="82"/>
      <c r="J26" s="131"/>
      <c r="K26" s="83"/>
      <c r="L26" s="131"/>
      <c r="M26" s="83"/>
      <c r="N26" s="131"/>
      <c r="O26" s="83"/>
      <c r="P26" s="131">
        <f t="shared" si="4"/>
        <v>0</v>
      </c>
      <c r="Q26" s="83"/>
      <c r="R26" s="598" t="s">
        <v>530</v>
      </c>
      <c r="S26" s="83"/>
      <c r="T26" s="366"/>
      <c r="U26" s="83"/>
      <c r="V26" s="366"/>
      <c r="W26" s="83"/>
      <c r="X26" s="366">
        <v>1</v>
      </c>
      <c r="Y26" s="83"/>
      <c r="Z26" s="366">
        <f t="shared" si="5"/>
        <v>1</v>
      </c>
      <c r="AA26" s="423">
        <f t="shared" si="2"/>
        <v>0</v>
      </c>
      <c r="AB26" s="497">
        <f t="shared" si="6"/>
        <v>0</v>
      </c>
      <c r="AC26" s="503" t="s">
        <v>530</v>
      </c>
      <c r="AD26" s="83"/>
      <c r="AE26" s="83"/>
      <c r="AF26" s="83"/>
      <c r="AG26" s="83"/>
      <c r="AH26" s="83"/>
      <c r="AI26" s="83"/>
      <c r="AJ26" s="83"/>
      <c r="AK26" s="83">
        <f t="shared" si="7"/>
        <v>0</v>
      </c>
      <c r="AL26" s="83"/>
      <c r="AM26" s="503" t="s">
        <v>530</v>
      </c>
      <c r="AN26" s="83"/>
      <c r="AO26" s="83"/>
      <c r="AP26" s="83"/>
      <c r="AQ26" s="83"/>
      <c r="AR26" s="83">
        <v>1</v>
      </c>
      <c r="AS26" s="83"/>
      <c r="AT26" s="83">
        <f t="shared" si="8"/>
        <v>1</v>
      </c>
      <c r="AU26" s="83"/>
      <c r="AV26" s="82"/>
    </row>
    <row r="27" spans="1:48" ht="50.25" customHeight="1" x14ac:dyDescent="0.25">
      <c r="A27" s="14" t="s">
        <v>526</v>
      </c>
      <c r="B27" s="553" t="s">
        <v>22</v>
      </c>
      <c r="C27" s="291" t="s">
        <v>527</v>
      </c>
      <c r="D27" s="291" t="s">
        <v>533</v>
      </c>
      <c r="E27" s="14" t="s">
        <v>538</v>
      </c>
      <c r="F27" s="42" t="s">
        <v>43</v>
      </c>
      <c r="G27" s="186"/>
      <c r="H27" s="186"/>
      <c r="I27" s="82"/>
      <c r="J27" s="131"/>
      <c r="K27" s="83"/>
      <c r="L27" s="131"/>
      <c r="M27" s="83"/>
      <c r="N27" s="131"/>
      <c r="O27" s="83"/>
      <c r="P27" s="131">
        <f t="shared" si="4"/>
        <v>0</v>
      </c>
      <c r="Q27" s="83"/>
      <c r="R27" s="598" t="s">
        <v>530</v>
      </c>
      <c r="S27" s="83"/>
      <c r="T27" s="366"/>
      <c r="U27" s="83"/>
      <c r="V27" s="366"/>
      <c r="W27" s="83"/>
      <c r="X27" s="366"/>
      <c r="Y27" s="83"/>
      <c r="Z27" s="366">
        <f t="shared" si="5"/>
        <v>0</v>
      </c>
      <c r="AA27" s="423">
        <f t="shared" si="2"/>
        <v>0</v>
      </c>
      <c r="AB27" s="497">
        <f t="shared" si="6"/>
        <v>0</v>
      </c>
      <c r="AC27" s="503" t="s">
        <v>530</v>
      </c>
      <c r="AD27" s="83"/>
      <c r="AE27" s="83"/>
      <c r="AF27" s="83"/>
      <c r="AG27" s="83"/>
      <c r="AH27" s="83"/>
      <c r="AI27" s="83"/>
      <c r="AJ27" s="83"/>
      <c r="AK27" s="83">
        <f t="shared" si="7"/>
        <v>0</v>
      </c>
      <c r="AL27" s="83"/>
      <c r="AM27" s="503" t="s">
        <v>530</v>
      </c>
      <c r="AN27" s="83"/>
      <c r="AO27" s="83"/>
      <c r="AP27" s="83"/>
      <c r="AQ27" s="83"/>
      <c r="AR27" s="83">
        <v>0.5</v>
      </c>
      <c r="AS27" s="83"/>
      <c r="AT27" s="83">
        <f t="shared" si="8"/>
        <v>0.5</v>
      </c>
      <c r="AU27" s="83"/>
      <c r="AV27" s="82"/>
    </row>
    <row r="28" spans="1:48" ht="50.25" customHeight="1" x14ac:dyDescent="0.25">
      <c r="A28" s="14" t="s">
        <v>526</v>
      </c>
      <c r="B28" s="553" t="s">
        <v>22</v>
      </c>
      <c r="C28" s="291" t="s">
        <v>527</v>
      </c>
      <c r="D28" s="291" t="s">
        <v>533</v>
      </c>
      <c r="E28" s="14" t="s">
        <v>531</v>
      </c>
      <c r="F28" s="42" t="s">
        <v>43</v>
      </c>
      <c r="G28" s="186"/>
      <c r="H28" s="186"/>
      <c r="I28" s="82"/>
      <c r="J28" s="131"/>
      <c r="K28" s="83"/>
      <c r="L28" s="131"/>
      <c r="M28" s="83"/>
      <c r="N28" s="131"/>
      <c r="O28" s="83"/>
      <c r="P28" s="131">
        <f t="shared" si="4"/>
        <v>0</v>
      </c>
      <c r="Q28" s="83"/>
      <c r="R28" s="598" t="s">
        <v>530</v>
      </c>
      <c r="S28" s="83"/>
      <c r="T28" s="366"/>
      <c r="U28" s="83"/>
      <c r="V28" s="366"/>
      <c r="W28" s="83"/>
      <c r="X28" s="366"/>
      <c r="Y28" s="83"/>
      <c r="Z28" s="366">
        <f t="shared" si="5"/>
        <v>0</v>
      </c>
      <c r="AA28" s="423">
        <f t="shared" si="2"/>
        <v>0</v>
      </c>
      <c r="AB28" s="497">
        <f t="shared" si="6"/>
        <v>0</v>
      </c>
      <c r="AC28" s="503" t="s">
        <v>530</v>
      </c>
      <c r="AD28" s="83"/>
      <c r="AE28" s="83"/>
      <c r="AF28" s="83"/>
      <c r="AG28" s="83"/>
      <c r="AH28" s="83"/>
      <c r="AI28" s="83"/>
      <c r="AJ28" s="83"/>
      <c r="AK28" s="83">
        <f t="shared" si="7"/>
        <v>0</v>
      </c>
      <c r="AL28" s="83"/>
      <c r="AM28" s="503" t="s">
        <v>530</v>
      </c>
      <c r="AN28" s="83"/>
      <c r="AO28" s="83"/>
      <c r="AP28" s="83"/>
      <c r="AQ28" s="83"/>
      <c r="AR28" s="83"/>
      <c r="AS28" s="83"/>
      <c r="AT28" s="83">
        <f t="shared" si="8"/>
        <v>0</v>
      </c>
      <c r="AU28" s="83"/>
      <c r="AV28" s="82"/>
    </row>
    <row r="29" spans="1:48" ht="50.25" customHeight="1" x14ac:dyDescent="0.25">
      <c r="A29" s="14" t="s">
        <v>526</v>
      </c>
      <c r="B29" s="553" t="s">
        <v>22</v>
      </c>
      <c r="C29" s="291" t="s">
        <v>527</v>
      </c>
      <c r="D29" s="291" t="s">
        <v>533</v>
      </c>
      <c r="E29" s="14" t="s">
        <v>539</v>
      </c>
      <c r="F29" s="42">
        <v>0.9</v>
      </c>
      <c r="G29" s="186"/>
      <c r="H29" s="186"/>
      <c r="I29" s="82"/>
      <c r="J29" s="131"/>
      <c r="K29" s="83"/>
      <c r="L29" s="131"/>
      <c r="M29" s="83"/>
      <c r="N29" s="131"/>
      <c r="O29" s="83"/>
      <c r="P29" s="131">
        <f t="shared" si="4"/>
        <v>0</v>
      </c>
      <c r="Q29" s="83"/>
      <c r="R29" s="598" t="s">
        <v>530</v>
      </c>
      <c r="S29" s="83"/>
      <c r="T29" s="366"/>
      <c r="U29" s="83"/>
      <c r="V29" s="366">
        <v>0.1</v>
      </c>
      <c r="W29" s="83"/>
      <c r="X29" s="366"/>
      <c r="Y29" s="83"/>
      <c r="Z29" s="366">
        <f>F29+T29+V29+X29</f>
        <v>1</v>
      </c>
      <c r="AA29" s="423">
        <f t="shared" si="2"/>
        <v>0</v>
      </c>
      <c r="AB29" s="497">
        <f t="shared" si="6"/>
        <v>0</v>
      </c>
      <c r="AC29" s="503" t="s">
        <v>530</v>
      </c>
      <c r="AD29" s="83"/>
      <c r="AE29" s="83"/>
      <c r="AF29" s="83"/>
      <c r="AG29" s="83"/>
      <c r="AH29" s="83"/>
      <c r="AI29" s="83"/>
      <c r="AJ29" s="83"/>
      <c r="AK29" s="83">
        <f t="shared" si="7"/>
        <v>0</v>
      </c>
      <c r="AL29" s="83"/>
      <c r="AM29" s="503" t="s">
        <v>530</v>
      </c>
      <c r="AN29" s="83"/>
      <c r="AO29" s="83"/>
      <c r="AP29" s="83">
        <v>0.5</v>
      </c>
      <c r="AQ29" s="83"/>
      <c r="AR29" s="83">
        <v>0.5</v>
      </c>
      <c r="AS29" s="83"/>
      <c r="AT29" s="83">
        <f t="shared" si="8"/>
        <v>1</v>
      </c>
      <c r="AU29" s="83"/>
      <c r="AV29" s="82"/>
    </row>
    <row r="30" spans="1:48" ht="50.25" customHeight="1" x14ac:dyDescent="0.25">
      <c r="A30" s="14" t="s">
        <v>526</v>
      </c>
      <c r="B30" s="553" t="s">
        <v>22</v>
      </c>
      <c r="C30" s="291" t="s">
        <v>527</v>
      </c>
      <c r="D30" s="291" t="s">
        <v>533</v>
      </c>
      <c r="E30" s="14" t="s">
        <v>531</v>
      </c>
      <c r="F30" s="42">
        <v>0</v>
      </c>
      <c r="G30" s="186"/>
      <c r="H30" s="186"/>
      <c r="I30" s="82"/>
      <c r="J30" s="131"/>
      <c r="K30" s="83"/>
      <c r="L30" s="131"/>
      <c r="M30" s="83"/>
      <c r="N30" s="131"/>
      <c r="O30" s="83"/>
      <c r="P30" s="131">
        <f t="shared" si="4"/>
        <v>0</v>
      </c>
      <c r="Q30" s="83"/>
      <c r="R30" s="598" t="s">
        <v>530</v>
      </c>
      <c r="S30" s="83"/>
      <c r="T30" s="366"/>
      <c r="U30" s="83"/>
      <c r="V30" s="366"/>
      <c r="W30" s="83"/>
      <c r="X30" s="366">
        <v>1</v>
      </c>
      <c r="Y30" s="83"/>
      <c r="Z30" s="366">
        <f t="shared" ref="Z30:Z43" si="9">T30+V30+X30</f>
        <v>1</v>
      </c>
      <c r="AA30" s="423">
        <f t="shared" si="2"/>
        <v>0</v>
      </c>
      <c r="AB30" s="497">
        <f t="shared" si="6"/>
        <v>0</v>
      </c>
      <c r="AC30" s="503" t="s">
        <v>530</v>
      </c>
      <c r="AD30" s="83"/>
      <c r="AE30" s="83"/>
      <c r="AF30" s="83"/>
      <c r="AG30" s="83"/>
      <c r="AH30" s="83"/>
      <c r="AI30" s="83"/>
      <c r="AJ30" s="83"/>
      <c r="AK30" s="83">
        <f t="shared" si="7"/>
        <v>0</v>
      </c>
      <c r="AL30" s="83"/>
      <c r="AM30" s="503" t="s">
        <v>530</v>
      </c>
      <c r="AN30" s="83"/>
      <c r="AO30" s="83"/>
      <c r="AP30" s="83"/>
      <c r="AQ30" s="83"/>
      <c r="AR30" s="83">
        <v>1</v>
      </c>
      <c r="AS30" s="83"/>
      <c r="AT30" s="83">
        <f t="shared" si="8"/>
        <v>1</v>
      </c>
      <c r="AU30" s="83"/>
      <c r="AV30" s="82"/>
    </row>
    <row r="31" spans="1:48" ht="50.25" customHeight="1" x14ac:dyDescent="0.25">
      <c r="A31" s="14" t="s">
        <v>526</v>
      </c>
      <c r="B31" s="553" t="s">
        <v>22</v>
      </c>
      <c r="C31" s="291" t="s">
        <v>527</v>
      </c>
      <c r="D31" s="291" t="s">
        <v>533</v>
      </c>
      <c r="E31" s="14" t="s">
        <v>540</v>
      </c>
      <c r="F31" s="42">
        <v>0.9</v>
      </c>
      <c r="G31" s="186"/>
      <c r="H31" s="186"/>
      <c r="I31" s="82"/>
      <c r="J31" s="131"/>
      <c r="K31" s="83"/>
      <c r="L31" s="131"/>
      <c r="M31" s="83"/>
      <c r="N31" s="131"/>
      <c r="O31" s="83"/>
      <c r="P31" s="131">
        <f t="shared" si="4"/>
        <v>0</v>
      </c>
      <c r="Q31" s="83"/>
      <c r="R31" s="598" t="s">
        <v>530</v>
      </c>
      <c r="S31" s="83"/>
      <c r="T31" s="366"/>
      <c r="U31" s="83"/>
      <c r="V31" s="366">
        <v>1</v>
      </c>
      <c r="W31" s="83"/>
      <c r="X31" s="366"/>
      <c r="Y31" s="83"/>
      <c r="Z31" s="366">
        <f t="shared" si="9"/>
        <v>1</v>
      </c>
      <c r="AA31" s="423">
        <f t="shared" si="2"/>
        <v>0</v>
      </c>
      <c r="AB31" s="497">
        <f t="shared" si="6"/>
        <v>0</v>
      </c>
      <c r="AC31" s="503" t="s">
        <v>530</v>
      </c>
      <c r="AD31" s="83"/>
      <c r="AE31" s="83"/>
      <c r="AF31" s="83"/>
      <c r="AG31" s="83"/>
      <c r="AH31" s="83"/>
      <c r="AI31" s="83"/>
      <c r="AJ31" s="83"/>
      <c r="AK31" s="83">
        <f t="shared" si="7"/>
        <v>0</v>
      </c>
      <c r="AL31" s="83"/>
      <c r="AM31" s="503" t="s">
        <v>530</v>
      </c>
      <c r="AN31" s="83"/>
      <c r="AO31" s="83"/>
      <c r="AP31" s="83">
        <v>0.5</v>
      </c>
      <c r="AQ31" s="83"/>
      <c r="AR31" s="83">
        <v>0.5</v>
      </c>
      <c r="AS31" s="83"/>
      <c r="AT31" s="83">
        <f t="shared" si="8"/>
        <v>1</v>
      </c>
      <c r="AU31" s="83"/>
      <c r="AV31" s="82"/>
    </row>
    <row r="32" spans="1:48" ht="50.25" customHeight="1" x14ac:dyDescent="0.25">
      <c r="A32" s="14" t="s">
        <v>526</v>
      </c>
      <c r="B32" s="553" t="s">
        <v>22</v>
      </c>
      <c r="C32" s="291" t="s">
        <v>527</v>
      </c>
      <c r="D32" s="291" t="s">
        <v>533</v>
      </c>
      <c r="E32" s="14" t="s">
        <v>531</v>
      </c>
      <c r="F32" s="42">
        <v>0</v>
      </c>
      <c r="G32" s="186"/>
      <c r="H32" s="186"/>
      <c r="I32" s="82"/>
      <c r="J32" s="131"/>
      <c r="K32" s="83"/>
      <c r="L32" s="131"/>
      <c r="M32" s="83"/>
      <c r="N32" s="131"/>
      <c r="O32" s="83"/>
      <c r="P32" s="131">
        <f t="shared" si="4"/>
        <v>0</v>
      </c>
      <c r="Q32" s="83"/>
      <c r="R32" s="598" t="s">
        <v>530</v>
      </c>
      <c r="S32" s="83"/>
      <c r="T32" s="366"/>
      <c r="U32" s="83"/>
      <c r="V32" s="366"/>
      <c r="W32" s="83"/>
      <c r="X32" s="366">
        <v>1</v>
      </c>
      <c r="Y32" s="83"/>
      <c r="Z32" s="366">
        <f t="shared" si="9"/>
        <v>1</v>
      </c>
      <c r="AA32" s="423">
        <f t="shared" si="2"/>
        <v>0</v>
      </c>
      <c r="AB32" s="497">
        <f t="shared" si="6"/>
        <v>0</v>
      </c>
      <c r="AC32" s="503" t="s">
        <v>530</v>
      </c>
      <c r="AD32" s="83"/>
      <c r="AE32" s="83"/>
      <c r="AF32" s="83"/>
      <c r="AG32" s="83"/>
      <c r="AH32" s="83"/>
      <c r="AI32" s="83"/>
      <c r="AJ32" s="83"/>
      <c r="AK32" s="83">
        <f t="shared" si="7"/>
        <v>0</v>
      </c>
      <c r="AL32" s="83"/>
      <c r="AM32" s="503" t="s">
        <v>530</v>
      </c>
      <c r="AN32" s="83"/>
      <c r="AO32" s="83"/>
      <c r="AP32" s="83"/>
      <c r="AQ32" s="83"/>
      <c r="AR32" s="83">
        <v>1</v>
      </c>
      <c r="AS32" s="83"/>
      <c r="AT32" s="83">
        <f t="shared" si="8"/>
        <v>1</v>
      </c>
      <c r="AU32" s="83"/>
      <c r="AV32" s="82"/>
    </row>
    <row r="33" spans="1:48" ht="50.25" customHeight="1" x14ac:dyDescent="0.25">
      <c r="A33" s="14" t="s">
        <v>526</v>
      </c>
      <c r="B33" s="553" t="s">
        <v>22</v>
      </c>
      <c r="C33" s="291" t="s">
        <v>527</v>
      </c>
      <c r="D33" s="291" t="s">
        <v>533</v>
      </c>
      <c r="E33" s="14" t="s">
        <v>541</v>
      </c>
      <c r="F33" s="43" t="s">
        <v>43</v>
      </c>
      <c r="G33" s="186"/>
      <c r="H33" s="186"/>
      <c r="I33" s="82"/>
      <c r="J33" s="131"/>
      <c r="K33" s="83"/>
      <c r="L33" s="131"/>
      <c r="M33" s="83"/>
      <c r="N33" s="131"/>
      <c r="O33" s="83"/>
      <c r="P33" s="131">
        <f t="shared" si="4"/>
        <v>0</v>
      </c>
      <c r="Q33" s="83"/>
      <c r="R33" s="598" t="s">
        <v>530</v>
      </c>
      <c r="S33" s="83"/>
      <c r="T33" s="366"/>
      <c r="U33" s="83"/>
      <c r="V33" s="366"/>
      <c r="W33" s="83"/>
      <c r="X33" s="366"/>
      <c r="Y33" s="83"/>
      <c r="Z33" s="366">
        <f t="shared" si="9"/>
        <v>0</v>
      </c>
      <c r="AA33" s="423">
        <f t="shared" si="2"/>
        <v>0</v>
      </c>
      <c r="AB33" s="497">
        <f t="shared" si="6"/>
        <v>0</v>
      </c>
      <c r="AC33" s="503" t="s">
        <v>530</v>
      </c>
      <c r="AD33" s="83"/>
      <c r="AE33" s="83"/>
      <c r="AF33" s="83"/>
      <c r="AG33" s="83"/>
      <c r="AH33" s="83"/>
      <c r="AI33" s="83"/>
      <c r="AJ33" s="83"/>
      <c r="AK33" s="83">
        <f t="shared" si="7"/>
        <v>0</v>
      </c>
      <c r="AL33" s="83"/>
      <c r="AM33" s="503" t="s">
        <v>530</v>
      </c>
      <c r="AN33" s="83"/>
      <c r="AO33" s="83"/>
      <c r="AP33" s="83">
        <v>0.5</v>
      </c>
      <c r="AQ33" s="83"/>
      <c r="AR33" s="83">
        <v>0.5</v>
      </c>
      <c r="AS33" s="83"/>
      <c r="AT33" s="83">
        <f t="shared" si="8"/>
        <v>1</v>
      </c>
      <c r="AU33" s="83"/>
      <c r="AV33" s="82"/>
    </row>
    <row r="34" spans="1:48" ht="50.25" customHeight="1" x14ac:dyDescent="0.25">
      <c r="A34" s="14" t="s">
        <v>526</v>
      </c>
      <c r="B34" s="553" t="s">
        <v>22</v>
      </c>
      <c r="C34" s="291" t="s">
        <v>527</v>
      </c>
      <c r="D34" s="291" t="s">
        <v>533</v>
      </c>
      <c r="E34" s="14" t="s">
        <v>531</v>
      </c>
      <c r="F34" s="43" t="s">
        <v>43</v>
      </c>
      <c r="G34" s="186"/>
      <c r="H34" s="186"/>
      <c r="I34" s="82"/>
      <c r="J34" s="131"/>
      <c r="K34" s="83"/>
      <c r="L34" s="131"/>
      <c r="M34" s="83"/>
      <c r="N34" s="131"/>
      <c r="O34" s="83"/>
      <c r="P34" s="131">
        <f t="shared" si="4"/>
        <v>0</v>
      </c>
      <c r="Q34" s="83"/>
      <c r="R34" s="598" t="s">
        <v>530</v>
      </c>
      <c r="S34" s="83"/>
      <c r="T34" s="366"/>
      <c r="U34" s="83"/>
      <c r="V34" s="366"/>
      <c r="W34" s="83"/>
      <c r="X34" s="366"/>
      <c r="Y34" s="83"/>
      <c r="Z34" s="366">
        <f t="shared" si="9"/>
        <v>0</v>
      </c>
      <c r="AA34" s="423">
        <f t="shared" si="2"/>
        <v>0</v>
      </c>
      <c r="AB34" s="497">
        <f t="shared" si="6"/>
        <v>0</v>
      </c>
      <c r="AC34" s="503" t="s">
        <v>530</v>
      </c>
      <c r="AD34" s="83"/>
      <c r="AE34" s="83"/>
      <c r="AF34" s="83"/>
      <c r="AG34" s="83"/>
      <c r="AH34" s="83"/>
      <c r="AI34" s="83"/>
      <c r="AJ34" s="83"/>
      <c r="AK34" s="83">
        <f t="shared" si="7"/>
        <v>0</v>
      </c>
      <c r="AL34" s="83"/>
      <c r="AM34" s="503" t="s">
        <v>530</v>
      </c>
      <c r="AN34" s="83"/>
      <c r="AO34" s="83"/>
      <c r="AP34" s="83"/>
      <c r="AQ34" s="83"/>
      <c r="AR34" s="83">
        <v>1</v>
      </c>
      <c r="AS34" s="83"/>
      <c r="AT34" s="83">
        <f t="shared" si="8"/>
        <v>1</v>
      </c>
      <c r="AU34" s="83"/>
      <c r="AV34" s="82"/>
    </row>
    <row r="35" spans="1:48" ht="50.25" customHeight="1" x14ac:dyDescent="0.25">
      <c r="A35" s="14" t="s">
        <v>526</v>
      </c>
      <c r="B35" s="553" t="s">
        <v>22</v>
      </c>
      <c r="C35" s="291" t="s">
        <v>527</v>
      </c>
      <c r="D35" s="291" t="s">
        <v>533</v>
      </c>
      <c r="E35" s="14" t="s">
        <v>542</v>
      </c>
      <c r="F35" s="43" t="s">
        <v>43</v>
      </c>
      <c r="G35" s="186"/>
      <c r="H35" s="186"/>
      <c r="I35" s="82"/>
      <c r="J35" s="131"/>
      <c r="K35" s="83"/>
      <c r="L35" s="131"/>
      <c r="M35" s="83"/>
      <c r="N35" s="131"/>
      <c r="O35" s="83"/>
      <c r="P35" s="131">
        <f t="shared" si="4"/>
        <v>0</v>
      </c>
      <c r="Q35" s="83"/>
      <c r="R35" s="598" t="s">
        <v>530</v>
      </c>
      <c r="S35" s="83"/>
      <c r="T35" s="366"/>
      <c r="U35" s="83"/>
      <c r="V35" s="366"/>
      <c r="W35" s="83"/>
      <c r="X35" s="366"/>
      <c r="Y35" s="83"/>
      <c r="Z35" s="366">
        <f t="shared" si="9"/>
        <v>0</v>
      </c>
      <c r="AA35" s="423">
        <f t="shared" si="2"/>
        <v>0</v>
      </c>
      <c r="AB35" s="497">
        <f t="shared" si="6"/>
        <v>0</v>
      </c>
      <c r="AC35" s="503" t="s">
        <v>530</v>
      </c>
      <c r="AD35" s="83"/>
      <c r="AE35" s="83"/>
      <c r="AF35" s="83"/>
      <c r="AG35" s="83"/>
      <c r="AH35" s="83"/>
      <c r="AI35" s="83"/>
      <c r="AJ35" s="83"/>
      <c r="AK35" s="83">
        <f t="shared" si="7"/>
        <v>0</v>
      </c>
      <c r="AL35" s="83"/>
      <c r="AM35" s="503" t="s">
        <v>530</v>
      </c>
      <c r="AN35" s="83"/>
      <c r="AO35" s="83"/>
      <c r="AP35" s="83">
        <v>0.5</v>
      </c>
      <c r="AQ35" s="83"/>
      <c r="AR35" s="83">
        <v>0.5</v>
      </c>
      <c r="AS35" s="83"/>
      <c r="AT35" s="83">
        <f t="shared" si="8"/>
        <v>1</v>
      </c>
      <c r="AU35" s="83"/>
      <c r="AV35" s="82"/>
    </row>
    <row r="36" spans="1:48" ht="50.25" customHeight="1" x14ac:dyDescent="0.25">
      <c r="A36" s="14" t="s">
        <v>526</v>
      </c>
      <c r="B36" s="553" t="s">
        <v>22</v>
      </c>
      <c r="C36" s="291" t="s">
        <v>527</v>
      </c>
      <c r="D36" s="291" t="s">
        <v>533</v>
      </c>
      <c r="E36" s="14" t="s">
        <v>531</v>
      </c>
      <c r="F36" s="43" t="s">
        <v>43</v>
      </c>
      <c r="G36" s="186"/>
      <c r="H36" s="186"/>
      <c r="I36" s="82"/>
      <c r="J36" s="131"/>
      <c r="K36" s="83"/>
      <c r="L36" s="131"/>
      <c r="M36" s="83"/>
      <c r="N36" s="131"/>
      <c r="O36" s="83"/>
      <c r="P36" s="131">
        <f t="shared" si="4"/>
        <v>0</v>
      </c>
      <c r="Q36" s="83"/>
      <c r="R36" s="598" t="s">
        <v>530</v>
      </c>
      <c r="S36" s="83"/>
      <c r="T36" s="366"/>
      <c r="U36" s="83"/>
      <c r="V36" s="366"/>
      <c r="W36" s="83"/>
      <c r="X36" s="366"/>
      <c r="Y36" s="83"/>
      <c r="Z36" s="366">
        <f t="shared" si="9"/>
        <v>0</v>
      </c>
      <c r="AA36" s="423">
        <f t="shared" si="2"/>
        <v>0</v>
      </c>
      <c r="AB36" s="497">
        <f t="shared" si="6"/>
        <v>0</v>
      </c>
      <c r="AC36" s="503" t="s">
        <v>530</v>
      </c>
      <c r="AD36" s="83"/>
      <c r="AE36" s="83"/>
      <c r="AF36" s="83"/>
      <c r="AG36" s="83"/>
      <c r="AH36" s="83"/>
      <c r="AI36" s="83"/>
      <c r="AJ36" s="83"/>
      <c r="AK36" s="83">
        <f t="shared" si="7"/>
        <v>0</v>
      </c>
      <c r="AL36" s="83"/>
      <c r="AM36" s="503" t="s">
        <v>530</v>
      </c>
      <c r="AN36" s="83"/>
      <c r="AO36" s="83"/>
      <c r="AP36" s="83"/>
      <c r="AQ36" s="83"/>
      <c r="AR36" s="83">
        <v>1</v>
      </c>
      <c r="AS36" s="83"/>
      <c r="AT36" s="83">
        <f t="shared" si="8"/>
        <v>1</v>
      </c>
      <c r="AU36" s="83"/>
      <c r="AV36" s="82"/>
    </row>
    <row r="37" spans="1:48" ht="50.25" customHeight="1" x14ac:dyDescent="0.25">
      <c r="A37" s="14" t="s">
        <v>526</v>
      </c>
      <c r="B37" s="553" t="s">
        <v>22</v>
      </c>
      <c r="C37" s="291" t="s">
        <v>527</v>
      </c>
      <c r="D37" s="291" t="s">
        <v>533</v>
      </c>
      <c r="E37" s="14" t="s">
        <v>543</v>
      </c>
      <c r="F37" s="43" t="s">
        <v>43</v>
      </c>
      <c r="G37" s="186"/>
      <c r="H37" s="186"/>
      <c r="I37" s="82"/>
      <c r="J37" s="131"/>
      <c r="K37" s="83"/>
      <c r="L37" s="131"/>
      <c r="M37" s="83"/>
      <c r="N37" s="131"/>
      <c r="O37" s="83"/>
      <c r="P37" s="131">
        <f t="shared" si="4"/>
        <v>0</v>
      </c>
      <c r="Q37" s="83"/>
      <c r="R37" s="598" t="s">
        <v>530</v>
      </c>
      <c r="S37" s="83"/>
      <c r="T37" s="366"/>
      <c r="U37" s="83"/>
      <c r="V37" s="366"/>
      <c r="W37" s="83"/>
      <c r="X37" s="366"/>
      <c r="Y37" s="83"/>
      <c r="Z37" s="366">
        <f t="shared" si="9"/>
        <v>0</v>
      </c>
      <c r="AA37" s="423">
        <f t="shared" si="2"/>
        <v>0</v>
      </c>
      <c r="AB37" s="497">
        <f t="shared" si="6"/>
        <v>0</v>
      </c>
      <c r="AC37" s="503" t="s">
        <v>530</v>
      </c>
      <c r="AD37" s="83"/>
      <c r="AE37" s="83"/>
      <c r="AF37" s="83"/>
      <c r="AG37" s="83"/>
      <c r="AH37" s="83"/>
      <c r="AI37" s="83"/>
      <c r="AJ37" s="83"/>
      <c r="AK37" s="83">
        <f t="shared" si="7"/>
        <v>0</v>
      </c>
      <c r="AL37" s="83"/>
      <c r="AM37" s="503" t="s">
        <v>530</v>
      </c>
      <c r="AN37" s="83"/>
      <c r="AO37" s="83"/>
      <c r="AP37" s="83"/>
      <c r="AQ37" s="83"/>
      <c r="AR37" s="83">
        <v>1</v>
      </c>
      <c r="AS37" s="83"/>
      <c r="AT37" s="83">
        <f t="shared" si="8"/>
        <v>1</v>
      </c>
      <c r="AU37" s="83"/>
      <c r="AV37" s="82"/>
    </row>
    <row r="38" spans="1:48" ht="50.25" customHeight="1" x14ac:dyDescent="0.25">
      <c r="A38" s="14" t="s">
        <v>526</v>
      </c>
      <c r="B38" s="553" t="s">
        <v>22</v>
      </c>
      <c r="C38" s="291" t="s">
        <v>527</v>
      </c>
      <c r="D38" s="291" t="s">
        <v>544</v>
      </c>
      <c r="E38" s="14" t="s">
        <v>545</v>
      </c>
      <c r="F38" s="43" t="s">
        <v>43</v>
      </c>
      <c r="G38" s="186"/>
      <c r="H38" s="186"/>
      <c r="I38" s="82"/>
      <c r="J38" s="131"/>
      <c r="K38" s="83"/>
      <c r="L38" s="131"/>
      <c r="M38" s="83"/>
      <c r="N38" s="131"/>
      <c r="O38" s="83"/>
      <c r="P38" s="131">
        <f t="shared" si="4"/>
        <v>0</v>
      </c>
      <c r="Q38" s="83"/>
      <c r="R38" s="598" t="s">
        <v>530</v>
      </c>
      <c r="S38" s="83"/>
      <c r="T38" s="366"/>
      <c r="U38" s="83"/>
      <c r="V38" s="366"/>
      <c r="W38" s="83"/>
      <c r="X38" s="366"/>
      <c r="Y38" s="83"/>
      <c r="Z38" s="366">
        <f t="shared" si="9"/>
        <v>0</v>
      </c>
      <c r="AA38" s="423">
        <f t="shared" si="2"/>
        <v>0</v>
      </c>
      <c r="AB38" s="497">
        <f t="shared" si="6"/>
        <v>0</v>
      </c>
      <c r="AC38" s="503" t="s">
        <v>530</v>
      </c>
      <c r="AD38" s="83"/>
      <c r="AE38" s="83"/>
      <c r="AF38" s="83"/>
      <c r="AG38" s="83"/>
      <c r="AH38" s="83"/>
      <c r="AI38" s="83"/>
      <c r="AJ38" s="83"/>
      <c r="AK38" s="83">
        <f t="shared" si="7"/>
        <v>0</v>
      </c>
      <c r="AL38" s="83"/>
      <c r="AM38" s="503" t="s">
        <v>546</v>
      </c>
      <c r="AN38" s="83"/>
      <c r="AO38" s="83"/>
      <c r="AP38" s="83"/>
      <c r="AQ38" s="83"/>
      <c r="AR38" s="83"/>
      <c r="AS38" s="83"/>
      <c r="AT38" s="83">
        <f t="shared" si="8"/>
        <v>0</v>
      </c>
      <c r="AU38" s="83"/>
      <c r="AV38" s="82"/>
    </row>
    <row r="39" spans="1:48" ht="50.25" customHeight="1" x14ac:dyDescent="0.25">
      <c r="A39" s="14" t="s">
        <v>526</v>
      </c>
      <c r="B39" s="553" t="s">
        <v>22</v>
      </c>
      <c r="C39" s="291" t="s">
        <v>527</v>
      </c>
      <c r="D39" s="291" t="s">
        <v>544</v>
      </c>
      <c r="E39" s="14" t="s">
        <v>547</v>
      </c>
      <c r="F39" s="43" t="s">
        <v>43</v>
      </c>
      <c r="G39" s="186"/>
      <c r="H39" s="186"/>
      <c r="I39" s="82"/>
      <c r="J39" s="131"/>
      <c r="K39" s="83"/>
      <c r="L39" s="131"/>
      <c r="M39" s="83"/>
      <c r="N39" s="131"/>
      <c r="O39" s="83"/>
      <c r="P39" s="131">
        <f t="shared" si="4"/>
        <v>0</v>
      </c>
      <c r="Q39" s="83"/>
      <c r="R39" s="598" t="s">
        <v>530</v>
      </c>
      <c r="S39" s="83"/>
      <c r="T39" s="366"/>
      <c r="U39" s="83"/>
      <c r="V39" s="366"/>
      <c r="W39" s="83"/>
      <c r="X39" s="366"/>
      <c r="Y39" s="83"/>
      <c r="Z39" s="366">
        <f t="shared" si="9"/>
        <v>0</v>
      </c>
      <c r="AA39" s="423">
        <f t="shared" si="2"/>
        <v>0</v>
      </c>
      <c r="AB39" s="497">
        <f t="shared" si="6"/>
        <v>0</v>
      </c>
      <c r="AC39" s="503" t="s">
        <v>530</v>
      </c>
      <c r="AD39" s="83"/>
      <c r="AE39" s="83"/>
      <c r="AF39" s="83"/>
      <c r="AG39" s="83"/>
      <c r="AH39" s="83"/>
      <c r="AI39" s="83"/>
      <c r="AJ39" s="83"/>
      <c r="AK39" s="83">
        <f t="shared" si="7"/>
        <v>0</v>
      </c>
      <c r="AL39" s="83"/>
      <c r="AM39" s="503" t="s">
        <v>530</v>
      </c>
      <c r="AN39" s="83"/>
      <c r="AO39" s="83"/>
      <c r="AP39" s="83"/>
      <c r="AQ39" s="83"/>
      <c r="AR39" s="83">
        <v>1</v>
      </c>
      <c r="AS39" s="83"/>
      <c r="AT39" s="83">
        <f t="shared" si="8"/>
        <v>1</v>
      </c>
      <c r="AU39" s="83"/>
      <c r="AV39" s="82"/>
    </row>
    <row r="40" spans="1:48" ht="50.25" customHeight="1" x14ac:dyDescent="0.25">
      <c r="A40" s="14" t="s">
        <v>526</v>
      </c>
      <c r="B40" s="553" t="s">
        <v>22</v>
      </c>
      <c r="C40" s="291" t="s">
        <v>527</v>
      </c>
      <c r="D40" s="291" t="s">
        <v>548</v>
      </c>
      <c r="E40" s="14" t="s">
        <v>549</v>
      </c>
      <c r="F40" s="43" t="s">
        <v>43</v>
      </c>
      <c r="G40" s="186"/>
      <c r="H40" s="186"/>
      <c r="I40" s="82"/>
      <c r="J40" s="131"/>
      <c r="K40" s="83"/>
      <c r="L40" s="131"/>
      <c r="M40" s="83"/>
      <c r="N40" s="131"/>
      <c r="O40" s="83"/>
      <c r="P40" s="131">
        <f t="shared" si="4"/>
        <v>0</v>
      </c>
      <c r="Q40" s="83"/>
      <c r="R40" s="598" t="s">
        <v>530</v>
      </c>
      <c r="S40" s="83"/>
      <c r="T40" s="366"/>
      <c r="U40" s="83"/>
      <c r="V40" s="366"/>
      <c r="W40" s="83"/>
      <c r="X40" s="366"/>
      <c r="Y40" s="83"/>
      <c r="Z40" s="366">
        <f t="shared" si="9"/>
        <v>0</v>
      </c>
      <c r="AA40" s="423">
        <f t="shared" si="2"/>
        <v>0</v>
      </c>
      <c r="AB40" s="497">
        <f t="shared" si="6"/>
        <v>0</v>
      </c>
      <c r="AC40" s="503" t="s">
        <v>530</v>
      </c>
      <c r="AD40" s="83"/>
      <c r="AE40" s="83"/>
      <c r="AF40" s="83"/>
      <c r="AG40" s="83"/>
      <c r="AH40" s="83"/>
      <c r="AI40" s="83"/>
      <c r="AJ40" s="83"/>
      <c r="AK40" s="83">
        <f t="shared" si="7"/>
        <v>0</v>
      </c>
      <c r="AL40" s="83"/>
      <c r="AM40" s="503" t="s">
        <v>530</v>
      </c>
      <c r="AN40" s="83">
        <v>0.5</v>
      </c>
      <c r="AO40" s="83"/>
      <c r="AP40" s="83">
        <v>0.5</v>
      </c>
      <c r="AQ40" s="83"/>
      <c r="AR40" s="83"/>
      <c r="AS40" s="83"/>
      <c r="AT40" s="83">
        <f t="shared" si="8"/>
        <v>1</v>
      </c>
      <c r="AU40" s="83"/>
      <c r="AV40" s="82"/>
    </row>
    <row r="41" spans="1:48" ht="50.25" customHeight="1" x14ac:dyDescent="0.25">
      <c r="A41" s="14" t="s">
        <v>526</v>
      </c>
      <c r="B41" s="553" t="s">
        <v>22</v>
      </c>
      <c r="C41" s="291" t="s">
        <v>527</v>
      </c>
      <c r="D41" s="291" t="s">
        <v>550</v>
      </c>
      <c r="E41" s="14" t="s">
        <v>551</v>
      </c>
      <c r="F41" s="43" t="s">
        <v>43</v>
      </c>
      <c r="G41" s="186"/>
      <c r="H41" s="186"/>
      <c r="I41" s="82"/>
      <c r="J41" s="131"/>
      <c r="K41" s="83"/>
      <c r="L41" s="131"/>
      <c r="M41" s="83"/>
      <c r="N41" s="131"/>
      <c r="O41" s="83"/>
      <c r="P41" s="131">
        <f t="shared" si="4"/>
        <v>0</v>
      </c>
      <c r="Q41" s="83"/>
      <c r="R41" s="598" t="s">
        <v>530</v>
      </c>
      <c r="S41" s="83"/>
      <c r="T41" s="366"/>
      <c r="U41" s="83"/>
      <c r="V41" s="366"/>
      <c r="W41" s="83"/>
      <c r="X41" s="366"/>
      <c r="Y41" s="83"/>
      <c r="Z41" s="366">
        <f t="shared" si="9"/>
        <v>0</v>
      </c>
      <c r="AA41" s="423">
        <f t="shared" si="2"/>
        <v>0</v>
      </c>
      <c r="AB41" s="497">
        <f t="shared" si="6"/>
        <v>0</v>
      </c>
      <c r="AC41" s="503" t="s">
        <v>530</v>
      </c>
      <c r="AD41" s="83"/>
      <c r="AE41" s="83"/>
      <c r="AF41" s="83"/>
      <c r="AG41" s="83"/>
      <c r="AH41" s="83"/>
      <c r="AI41" s="83"/>
      <c r="AJ41" s="83"/>
      <c r="AK41" s="83">
        <f t="shared" si="7"/>
        <v>0</v>
      </c>
      <c r="AL41" s="83"/>
      <c r="AM41" s="503" t="s">
        <v>530</v>
      </c>
      <c r="AN41" s="83"/>
      <c r="AO41" s="83"/>
      <c r="AP41" s="83"/>
      <c r="AQ41" s="83"/>
      <c r="AR41" s="83"/>
      <c r="AS41" s="83"/>
      <c r="AT41" s="83">
        <f t="shared" si="8"/>
        <v>0</v>
      </c>
      <c r="AU41" s="83"/>
      <c r="AV41" s="82"/>
    </row>
    <row r="42" spans="1:48" ht="50.25" customHeight="1" x14ac:dyDescent="0.25">
      <c r="A42" s="14" t="s">
        <v>526</v>
      </c>
      <c r="B42" s="553" t="s">
        <v>22</v>
      </c>
      <c r="C42" s="291" t="s">
        <v>527</v>
      </c>
      <c r="D42" s="291" t="s">
        <v>550</v>
      </c>
      <c r="E42" s="14" t="s">
        <v>552</v>
      </c>
      <c r="F42" s="43" t="s">
        <v>43</v>
      </c>
      <c r="G42" s="186"/>
      <c r="H42" s="186"/>
      <c r="I42" s="82"/>
      <c r="J42" s="131"/>
      <c r="K42" s="83"/>
      <c r="L42" s="131"/>
      <c r="M42" s="83"/>
      <c r="N42" s="131"/>
      <c r="O42" s="83"/>
      <c r="P42" s="131">
        <f t="shared" si="4"/>
        <v>0</v>
      </c>
      <c r="Q42" s="83"/>
      <c r="R42" s="598" t="s">
        <v>530</v>
      </c>
      <c r="S42" s="83"/>
      <c r="T42" s="366"/>
      <c r="U42" s="83"/>
      <c r="V42" s="366"/>
      <c r="W42" s="83"/>
      <c r="X42" s="366"/>
      <c r="Y42" s="83"/>
      <c r="Z42" s="366">
        <f t="shared" si="9"/>
        <v>0</v>
      </c>
      <c r="AA42" s="423">
        <f t="shared" si="2"/>
        <v>0</v>
      </c>
      <c r="AB42" s="497">
        <f t="shared" si="6"/>
        <v>0</v>
      </c>
      <c r="AC42" s="503" t="s">
        <v>530</v>
      </c>
      <c r="AD42" s="83"/>
      <c r="AE42" s="83"/>
      <c r="AF42" s="83"/>
      <c r="AG42" s="83"/>
      <c r="AH42" s="83"/>
      <c r="AI42" s="83"/>
      <c r="AJ42" s="83"/>
      <c r="AK42" s="83">
        <f t="shared" si="7"/>
        <v>0</v>
      </c>
      <c r="AL42" s="83"/>
      <c r="AM42" s="503" t="s">
        <v>530</v>
      </c>
      <c r="AN42" s="83"/>
      <c r="AO42" s="83"/>
      <c r="AP42" s="83"/>
      <c r="AQ42" s="83"/>
      <c r="AR42" s="83"/>
      <c r="AS42" s="83"/>
      <c r="AT42" s="83">
        <f t="shared" si="8"/>
        <v>0</v>
      </c>
      <c r="AU42" s="83"/>
      <c r="AV42" s="82"/>
    </row>
    <row r="43" spans="1:48" ht="50.25" customHeight="1" x14ac:dyDescent="0.25">
      <c r="A43" s="14" t="s">
        <v>526</v>
      </c>
      <c r="B43" s="553" t="s">
        <v>22</v>
      </c>
      <c r="C43" s="291" t="s">
        <v>527</v>
      </c>
      <c r="D43" s="291" t="s">
        <v>553</v>
      </c>
      <c r="E43" s="14" t="s">
        <v>554</v>
      </c>
      <c r="F43" s="43" t="s">
        <v>43</v>
      </c>
      <c r="G43" s="186"/>
      <c r="H43" s="186"/>
      <c r="I43" s="82"/>
      <c r="J43" s="131"/>
      <c r="K43" s="83"/>
      <c r="L43" s="131"/>
      <c r="M43" s="83"/>
      <c r="N43" s="131"/>
      <c r="O43" s="83"/>
      <c r="P43" s="131">
        <f t="shared" si="4"/>
        <v>0</v>
      </c>
      <c r="Q43" s="83"/>
      <c r="R43" s="598" t="s">
        <v>530</v>
      </c>
      <c r="S43" s="83"/>
      <c r="T43" s="366"/>
      <c r="U43" s="83"/>
      <c r="V43" s="366"/>
      <c r="W43" s="83"/>
      <c r="X43" s="366"/>
      <c r="Y43" s="83"/>
      <c r="Z43" s="366">
        <f t="shared" si="9"/>
        <v>0</v>
      </c>
      <c r="AA43" s="423">
        <f t="shared" si="2"/>
        <v>0</v>
      </c>
      <c r="AB43" s="497">
        <f t="shared" si="6"/>
        <v>0</v>
      </c>
      <c r="AC43" s="503" t="s">
        <v>530</v>
      </c>
      <c r="AD43" s="83"/>
      <c r="AE43" s="83"/>
      <c r="AF43" s="83"/>
      <c r="AG43" s="83"/>
      <c r="AH43" s="83"/>
      <c r="AI43" s="83"/>
      <c r="AJ43" s="83"/>
      <c r="AK43" s="83">
        <f t="shared" si="7"/>
        <v>0</v>
      </c>
      <c r="AL43" s="83"/>
      <c r="AM43" s="503" t="s">
        <v>530</v>
      </c>
      <c r="AN43" s="83"/>
      <c r="AO43" s="83"/>
      <c r="AP43" s="83"/>
      <c r="AQ43" s="83"/>
      <c r="AR43" s="83">
        <v>1</v>
      </c>
      <c r="AS43" s="83"/>
      <c r="AT43" s="83">
        <f t="shared" si="8"/>
        <v>1</v>
      </c>
      <c r="AU43" s="83"/>
      <c r="AV43" s="82"/>
    </row>
    <row r="44" spans="1:48" ht="68.25" customHeight="1" x14ac:dyDescent="0.25">
      <c r="A44" s="3" t="s">
        <v>479</v>
      </c>
      <c r="B44" s="28" t="s">
        <v>284</v>
      </c>
      <c r="C44" s="551" t="s">
        <v>555</v>
      </c>
      <c r="D44" s="12" t="s">
        <v>556</v>
      </c>
      <c r="E44" s="14" t="s">
        <v>557</v>
      </c>
      <c r="F44" s="44">
        <v>0.2</v>
      </c>
      <c r="G44" s="82"/>
      <c r="H44" s="47">
        <v>0.8</v>
      </c>
      <c r="I44" s="82"/>
      <c r="J44" s="131"/>
      <c r="K44" s="83"/>
      <c r="L44" s="131"/>
      <c r="M44" s="83"/>
      <c r="N44" s="131">
        <v>0.1</v>
      </c>
      <c r="O44" s="83">
        <v>0.1</v>
      </c>
      <c r="P44" s="131">
        <f>+J44+L44+N44</f>
        <v>0.1</v>
      </c>
      <c r="Q44" s="83">
        <f t="shared" ref="Q44" si="10">+K44+M44+O44</f>
        <v>0.1</v>
      </c>
      <c r="R44" s="288" t="s">
        <v>558</v>
      </c>
      <c r="S44" s="83"/>
      <c r="T44" s="366">
        <v>0.05</v>
      </c>
      <c r="U44" s="83">
        <v>0.05</v>
      </c>
      <c r="V44" s="366">
        <v>0.05</v>
      </c>
      <c r="W44" s="83">
        <v>0.05</v>
      </c>
      <c r="X44" s="366">
        <v>0.1</v>
      </c>
      <c r="Y44" s="83">
        <v>0.1</v>
      </c>
      <c r="Z44" s="366">
        <v>0.2</v>
      </c>
      <c r="AA44" s="423">
        <f t="shared" si="2"/>
        <v>0.2</v>
      </c>
      <c r="AB44" s="497">
        <f t="shared" si="6"/>
        <v>0.30000000000000004</v>
      </c>
      <c r="AC44" s="97" t="s">
        <v>559</v>
      </c>
      <c r="AD44" s="83"/>
      <c r="AE44" s="83"/>
      <c r="AF44" s="83"/>
      <c r="AG44" s="83"/>
      <c r="AH44" s="83"/>
      <c r="AI44" s="83"/>
      <c r="AJ44" s="83"/>
      <c r="AK44" s="83">
        <v>0.25</v>
      </c>
      <c r="AL44" s="83"/>
      <c r="AM44" s="83"/>
      <c r="AN44" s="83"/>
      <c r="AO44" s="83"/>
      <c r="AP44" s="83"/>
      <c r="AQ44" s="83"/>
      <c r="AR44" s="83"/>
      <c r="AS44" s="83"/>
      <c r="AT44" s="83">
        <v>0.25</v>
      </c>
      <c r="AU44" s="83"/>
    </row>
    <row r="45" spans="1:48" ht="38.25" customHeight="1" x14ac:dyDescent="0.25">
      <c r="A45" s="3" t="s">
        <v>479</v>
      </c>
      <c r="B45" s="28" t="s">
        <v>284</v>
      </c>
      <c r="C45" s="551" t="s">
        <v>555</v>
      </c>
      <c r="D45" s="12" t="s">
        <v>560</v>
      </c>
      <c r="E45" s="14" t="s">
        <v>561</v>
      </c>
      <c r="F45" s="45">
        <v>0.5</v>
      </c>
      <c r="G45" s="82"/>
      <c r="H45" s="47">
        <v>1</v>
      </c>
      <c r="I45" s="82"/>
      <c r="J45" s="131"/>
      <c r="K45" s="83"/>
      <c r="L45" s="131"/>
      <c r="M45" s="83"/>
      <c r="N45" s="131">
        <v>0.25</v>
      </c>
      <c r="O45" s="83">
        <v>0.25</v>
      </c>
      <c r="P45" s="131">
        <f t="shared" ref="P45:P46" si="11">+J45+L45+N45</f>
        <v>0.25</v>
      </c>
      <c r="Q45" s="83">
        <f t="shared" ref="Q45:Q46" si="12">+K45+M45+O45</f>
        <v>0.25</v>
      </c>
      <c r="R45" s="288" t="s">
        <v>562</v>
      </c>
      <c r="S45" s="83"/>
      <c r="T45" s="366">
        <v>0</v>
      </c>
      <c r="U45" s="83">
        <v>0</v>
      </c>
      <c r="V45" s="366">
        <v>0.1</v>
      </c>
      <c r="W45" s="83">
        <v>0.1</v>
      </c>
      <c r="X45" s="366">
        <v>0.1</v>
      </c>
      <c r="Y45" s="83">
        <v>0.1</v>
      </c>
      <c r="Z45" s="366">
        <v>0.25</v>
      </c>
      <c r="AA45" s="423">
        <f t="shared" si="2"/>
        <v>0.2</v>
      </c>
      <c r="AB45" s="497">
        <f t="shared" si="6"/>
        <v>0.45</v>
      </c>
      <c r="AC45" s="97" t="s">
        <v>563</v>
      </c>
      <c r="AD45" s="83"/>
      <c r="AE45" s="83"/>
      <c r="AF45" s="83"/>
      <c r="AG45" s="83"/>
      <c r="AH45" s="83"/>
      <c r="AI45" s="83"/>
      <c r="AJ45" s="83"/>
      <c r="AK45" s="83">
        <v>0.25</v>
      </c>
      <c r="AL45" s="83"/>
      <c r="AM45" s="83"/>
      <c r="AN45" s="83"/>
      <c r="AO45" s="83"/>
      <c r="AP45" s="83"/>
      <c r="AQ45" s="83"/>
      <c r="AR45" s="83"/>
      <c r="AS45" s="83"/>
      <c r="AT45" s="83">
        <v>0.25</v>
      </c>
      <c r="AU45" s="83"/>
    </row>
    <row r="46" spans="1:48" ht="43.5" customHeight="1" x14ac:dyDescent="0.25">
      <c r="A46" s="3" t="s">
        <v>479</v>
      </c>
      <c r="B46" s="28" t="s">
        <v>284</v>
      </c>
      <c r="C46" s="551" t="s">
        <v>555</v>
      </c>
      <c r="D46" s="12" t="s">
        <v>564</v>
      </c>
      <c r="E46" s="14" t="s">
        <v>565</v>
      </c>
      <c r="F46" s="45">
        <v>0.56999999999999995</v>
      </c>
      <c r="G46" s="82"/>
      <c r="H46" s="47">
        <v>0.8</v>
      </c>
      <c r="I46" s="82"/>
      <c r="J46" s="131"/>
      <c r="K46" s="83"/>
      <c r="L46" s="131"/>
      <c r="M46" s="83"/>
      <c r="N46" s="131">
        <v>0.1</v>
      </c>
      <c r="O46" s="83">
        <v>0.54</v>
      </c>
      <c r="P46" s="131">
        <f t="shared" si="11"/>
        <v>0.1</v>
      </c>
      <c r="Q46" s="83">
        <f t="shared" si="12"/>
        <v>0.54</v>
      </c>
      <c r="R46" s="289" t="s">
        <v>566</v>
      </c>
      <c r="S46" s="83"/>
      <c r="T46" s="366">
        <v>7.0000000000000007E-2</v>
      </c>
      <c r="U46" s="83">
        <v>7.0000000000000007E-2</v>
      </c>
      <c r="V46" s="366">
        <v>7.0000000000000007E-2</v>
      </c>
      <c r="W46" s="83">
        <v>7.0000000000000007E-2</v>
      </c>
      <c r="X46" s="366">
        <v>0.06</v>
      </c>
      <c r="Y46" s="83">
        <v>0.06</v>
      </c>
      <c r="Z46" s="366">
        <v>0.2</v>
      </c>
      <c r="AA46" s="423">
        <f t="shared" si="2"/>
        <v>0.2</v>
      </c>
      <c r="AB46" s="497">
        <f t="shared" si="6"/>
        <v>0.74</v>
      </c>
      <c r="AC46" s="97" t="s">
        <v>567</v>
      </c>
      <c r="AD46" s="83"/>
      <c r="AE46" s="83"/>
      <c r="AF46" s="83"/>
      <c r="AG46" s="83"/>
      <c r="AH46" s="83"/>
      <c r="AI46" s="83"/>
      <c r="AJ46" s="83"/>
      <c r="AK46" s="83">
        <v>0.35</v>
      </c>
      <c r="AL46" s="83"/>
      <c r="AM46" s="83"/>
      <c r="AN46" s="83"/>
      <c r="AO46" s="83"/>
      <c r="AP46" s="83"/>
      <c r="AQ46" s="83"/>
      <c r="AR46" s="83"/>
      <c r="AS46" s="83"/>
      <c r="AT46" s="83">
        <v>0.35</v>
      </c>
      <c r="AU46" s="83"/>
    </row>
    <row r="47" spans="1:48" ht="30" customHeight="1" x14ac:dyDescent="0.25">
      <c r="O47" s="341"/>
      <c r="P47" s="187">
        <f t="shared" ref="P47:Q47" si="13">+AVERAGE(P7:P46)</f>
        <v>5.5000000000000014E-2</v>
      </c>
      <c r="Q47" s="187">
        <f t="shared" si="13"/>
        <v>0.126</v>
      </c>
      <c r="Z47" s="423">
        <f>+AVERAGE(Z7:Z46)</f>
        <v>0.28999999999999992</v>
      </c>
      <c r="AA47" s="423">
        <f>+AVERAGE(AA7:AA46)</f>
        <v>9.375E-2</v>
      </c>
      <c r="AB47" s="423">
        <f>+AVERAGE(AB7:AB46)</f>
        <v>5.3214285714285714E-2</v>
      </c>
      <c r="AC47" s="84"/>
    </row>
  </sheetData>
  <autoFilter ref="A6:I47" xr:uid="{F886C507-F1E6-4B36-8B55-DFB194353A58}"/>
  <mergeCells count="45">
    <mergeCell ref="AF5:AF6"/>
    <mergeCell ref="AC5:AC6"/>
    <mergeCell ref="AT5:AT6"/>
    <mergeCell ref="AU5:AU6"/>
    <mergeCell ref="J2:AU4"/>
    <mergeCell ref="AO5:AO6"/>
    <mergeCell ref="AP5:AP6"/>
    <mergeCell ref="AQ5:AQ6"/>
    <mergeCell ref="AR5:AR6"/>
    <mergeCell ref="AS5:AS6"/>
    <mergeCell ref="AI5:AI6"/>
    <mergeCell ref="AJ5:AJ6"/>
    <mergeCell ref="AK5:AK6"/>
    <mergeCell ref="AL5:AL6"/>
    <mergeCell ref="AN5:AN6"/>
    <mergeCell ref="AA5:AA6"/>
    <mergeCell ref="AE5:AE6"/>
    <mergeCell ref="S5:S6"/>
    <mergeCell ref="W5:W6"/>
    <mergeCell ref="X5:X6"/>
    <mergeCell ref="Y5:Y6"/>
    <mergeCell ref="Z5:Z6"/>
    <mergeCell ref="AD5:AD6"/>
    <mergeCell ref="AB5:AB6"/>
    <mergeCell ref="A2:H4"/>
    <mergeCell ref="G5:H5"/>
    <mergeCell ref="J5:J6"/>
    <mergeCell ref="K5:K6"/>
    <mergeCell ref="L5:L6"/>
    <mergeCell ref="AM5:AM6"/>
    <mergeCell ref="AV5:AV6"/>
    <mergeCell ref="D9:D10"/>
    <mergeCell ref="A5:E5"/>
    <mergeCell ref="D7:D8"/>
    <mergeCell ref="M5:M6"/>
    <mergeCell ref="N5:N6"/>
    <mergeCell ref="O5:O6"/>
    <mergeCell ref="P5:P6"/>
    <mergeCell ref="Q5:Q6"/>
    <mergeCell ref="T5:T6"/>
    <mergeCell ref="U5:U6"/>
    <mergeCell ref="R5:R6"/>
    <mergeCell ref="AG5:AG6"/>
    <mergeCell ref="AH5:AH6"/>
    <mergeCell ref="V5:V6"/>
  </mergeCells>
  <hyperlinks>
    <hyperlink ref="S7" r:id="rId1" xr:uid="{1AB4930C-FBDC-434A-8581-05ED108424D2}"/>
    <hyperlink ref="S9" r:id="rId2" display="../../../../../../../../:x:/r/sites/fonval_intranet/_layouts/15/Doc.aspx?sourcedoc=%7B59D0A4FF-BB27-42CB-87F1-DDB6F5BC170D%7D&amp;file=Plan%20de%20Trabajo%20Anual%20y%20formacion%202022.xlsx&amp;action=default&amp;mobileredirect=true" xr:uid="{607C9FE5-A343-4DB8-B078-23DF2E02C0D3}"/>
    <hyperlink ref="S11" r:id="rId3" display="../../../../../Forms/AllItems.aspx?id=%2Fsites%2Ffonval%5Fintranet%2FDocumentos%20compartidos%2FCompartido%2FGESTI%C3%93N%20ADMINISTRATIVA%2FGESTI%C3%93N%20HUMANA%2FTALENTO%20HUMANO%2F2022%2FCapacitaciones&amp;viewid=deeaf935%2D7ee9%2D41c2%2Dbc20%2Da60f36e45b40&amp;OR=Teams%2DHL&amp;CT=1651091459789&amp;params=eyJBcHBOYW1lIjoiVGVhbXMtRGVza3RvcCIsIkFwcFZlcnNpb24iOiIxNDE1LzIyMDQwMTExNDA5In0%3D" xr:uid="{95C18268-6E40-4A6D-B1BD-E15DEF2A0442}"/>
    <hyperlink ref="AD7" r:id="rId4" xr:uid="{B12C5640-B69F-463A-88D1-BD1DCB4B65FC}"/>
    <hyperlink ref="AD9" r:id="rId5" xr:uid="{011F5426-187A-4F6D-B5BC-20812B0F543E}"/>
    <hyperlink ref="AD10" r:id="rId6" display="2022.03.24 PLAN DE ACCIÓN 2022 POR PROCESOS.xlsx (sharepoint.com)" xr:uid="{38CA056A-17A5-49FE-97CA-E17829309045}"/>
    <hyperlink ref="AD11" r:id="rId7" xr:uid="{98002989-D02B-47CA-A3E9-F870F680773F}"/>
    <hyperlink ref="AD15" r:id="rId8" xr:uid="{08FCB606-FBF7-4810-9E0E-8AE82C426A8C}"/>
    <hyperlink ref="AD12" r:id="rId9" xr:uid="{3A590C52-C687-495E-9CBA-C4A6DD0F16B6}"/>
    <hyperlink ref="AD17" r:id="rId10" xr:uid="{D2F4777E-C049-4947-9F24-B056E62E9767}"/>
  </hyperlinks>
  <pageMargins left="0.7" right="0.7" top="0.75" bottom="0.75" header="0.3" footer="0.3"/>
  <pageSetup orientation="portrait" r:id="rId11"/>
  <drawing r:id="rId12"/>
  <legacyDrawing r:id="rId1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B140D-1CC4-489D-8537-C183530FB47E}">
  <dimension ref="A1:AZ91"/>
  <sheetViews>
    <sheetView showGridLines="0" zoomScale="80" zoomScaleNormal="80" workbookViewId="0">
      <pane xSplit="5" ySplit="6" topLeftCell="F85" activePane="bottomRight" state="frozen"/>
      <selection pane="topRight" activeCell="F1" sqref="F1"/>
      <selection pane="bottomLeft" activeCell="A7" sqref="A7"/>
      <selection pane="bottomRight" activeCell="D61" sqref="D61"/>
    </sheetView>
  </sheetViews>
  <sheetFormatPr baseColWidth="10" defaultColWidth="11.42578125" defaultRowHeight="30" customHeight="1" x14ac:dyDescent="0.25"/>
  <cols>
    <col min="1" max="2" width="11.42578125" style="154"/>
    <col min="3" max="3" width="16.5703125" style="154" customWidth="1"/>
    <col min="4" max="4" width="34.5703125" style="154" customWidth="1"/>
    <col min="5" max="5" width="23.5703125" style="154" customWidth="1"/>
    <col min="6" max="6" width="13.140625" style="154" customWidth="1"/>
    <col min="7" max="7" width="11.42578125" style="154"/>
    <col min="8" max="8" width="14" style="154" customWidth="1"/>
    <col min="9" max="9" width="11.42578125" style="154"/>
    <col min="10" max="11" width="5.42578125" style="154" customWidth="1"/>
    <col min="12" max="12" width="8.140625" style="154" customWidth="1"/>
    <col min="13" max="13" width="5.85546875" style="154" customWidth="1"/>
    <col min="14" max="14" width="6" style="154" customWidth="1"/>
    <col min="15" max="15" width="6.5703125" style="154" customWidth="1"/>
    <col min="16" max="16" width="9.140625" style="154" customWidth="1"/>
    <col min="17" max="17" width="6.42578125" style="154" customWidth="1"/>
    <col min="18" max="18" width="18.140625" style="246" customWidth="1"/>
    <col min="19" max="19" width="16" style="246" customWidth="1"/>
    <col min="20" max="21" width="14.5703125" style="246" customWidth="1"/>
    <col min="22" max="23" width="5.42578125" style="154" customWidth="1"/>
    <col min="24" max="24" width="6.140625" style="154" customWidth="1"/>
    <col min="25" max="25" width="5.42578125" style="154" customWidth="1"/>
    <col min="26" max="26" width="6.140625" style="154" customWidth="1"/>
    <col min="27" max="27" width="5.42578125" style="154" customWidth="1"/>
    <col min="28" max="28" width="6" style="154" customWidth="1"/>
    <col min="29" max="29" width="7.85546875" style="154" customWidth="1"/>
    <col min="30" max="30" width="10.85546875" style="154" customWidth="1"/>
    <col min="31" max="34" width="16" style="246" customWidth="1"/>
    <col min="35" max="42" width="5.42578125" style="154" customWidth="1"/>
    <col min="43" max="43" width="16" style="246" customWidth="1"/>
    <col min="44" max="51" width="5.42578125" style="154" customWidth="1"/>
    <col min="52" max="52" width="13.140625" style="246" customWidth="1"/>
    <col min="53" max="16384" width="11.42578125" style="154"/>
  </cols>
  <sheetData>
    <row r="1" spans="1:52" ht="48.95" customHeight="1" x14ac:dyDescent="0.25">
      <c r="Q1" s="562">
        <f>+AVERAGE(Q7:Q35)</f>
        <v>0.77167182189636085</v>
      </c>
      <c r="AC1" s="562">
        <f>+AVERAGE(AC7:AC35)</f>
        <v>0.82534721299372449</v>
      </c>
      <c r="AD1" s="154" t="s">
        <v>568</v>
      </c>
    </row>
    <row r="2" spans="1:52" ht="19.5" customHeight="1" x14ac:dyDescent="0.25">
      <c r="A2" s="787" t="s">
        <v>123</v>
      </c>
      <c r="B2" s="787"/>
      <c r="C2" s="787"/>
      <c r="D2" s="787"/>
      <c r="E2" s="787"/>
      <c r="F2" s="787"/>
      <c r="G2" s="787"/>
      <c r="H2" s="787"/>
      <c r="I2" s="486" t="s">
        <v>124</v>
      </c>
      <c r="J2" s="790" t="s">
        <v>125</v>
      </c>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91"/>
      <c r="AQ2" s="791"/>
      <c r="AR2" s="791"/>
      <c r="AS2" s="791"/>
      <c r="AT2" s="791"/>
      <c r="AU2" s="791"/>
      <c r="AV2" s="791"/>
      <c r="AW2" s="791"/>
      <c r="AX2" s="791"/>
      <c r="AY2" s="791"/>
    </row>
    <row r="3" spans="1:52" ht="19.5" customHeight="1" x14ac:dyDescent="0.25">
      <c r="A3" s="787"/>
      <c r="B3" s="787"/>
      <c r="C3" s="787"/>
      <c r="D3" s="787"/>
      <c r="E3" s="787"/>
      <c r="F3" s="787"/>
      <c r="G3" s="787"/>
      <c r="H3" s="787"/>
      <c r="I3" s="486" t="s">
        <v>126</v>
      </c>
      <c r="J3" s="790"/>
      <c r="K3" s="791"/>
      <c r="L3" s="791"/>
      <c r="M3" s="791"/>
      <c r="N3" s="791"/>
      <c r="O3" s="791"/>
      <c r="P3" s="791"/>
      <c r="Q3" s="791"/>
      <c r="R3" s="791"/>
      <c r="S3" s="791"/>
      <c r="T3" s="791"/>
      <c r="U3" s="791"/>
      <c r="V3" s="791"/>
      <c r="W3" s="791"/>
      <c r="X3" s="791"/>
      <c r="Y3" s="791"/>
      <c r="Z3" s="791"/>
      <c r="AA3" s="791"/>
      <c r="AB3" s="791"/>
      <c r="AC3" s="791"/>
      <c r="AD3" s="791"/>
      <c r="AE3" s="791"/>
      <c r="AF3" s="791"/>
      <c r="AG3" s="791"/>
      <c r="AH3" s="791"/>
      <c r="AI3" s="791"/>
      <c r="AJ3" s="791"/>
      <c r="AK3" s="791"/>
      <c r="AL3" s="791"/>
      <c r="AM3" s="791"/>
      <c r="AN3" s="791"/>
      <c r="AO3" s="791"/>
      <c r="AP3" s="791"/>
      <c r="AQ3" s="791"/>
      <c r="AR3" s="791"/>
      <c r="AS3" s="791"/>
      <c r="AT3" s="791"/>
      <c r="AU3" s="791"/>
      <c r="AV3" s="791"/>
      <c r="AW3" s="791"/>
      <c r="AX3" s="791"/>
      <c r="AY3" s="791"/>
    </row>
    <row r="4" spans="1:52" ht="19.5" customHeight="1" x14ac:dyDescent="0.25">
      <c r="A4" s="787"/>
      <c r="B4" s="787"/>
      <c r="C4" s="787"/>
      <c r="D4" s="787"/>
      <c r="E4" s="787"/>
      <c r="F4" s="787"/>
      <c r="G4" s="787"/>
      <c r="H4" s="787"/>
      <c r="I4" s="486" t="s">
        <v>127</v>
      </c>
      <c r="J4" s="790"/>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row>
    <row r="5" spans="1:52" ht="18" customHeight="1" x14ac:dyDescent="0.25">
      <c r="A5" s="788" t="s">
        <v>128</v>
      </c>
      <c r="B5" s="788"/>
      <c r="C5" s="788"/>
      <c r="D5" s="788"/>
      <c r="E5" s="788"/>
      <c r="F5" s="487"/>
      <c r="G5" s="788" t="s">
        <v>221</v>
      </c>
      <c r="H5" s="788"/>
      <c r="I5" s="487" t="s">
        <v>129</v>
      </c>
      <c r="J5" s="789" t="s">
        <v>130</v>
      </c>
      <c r="K5" s="789" t="s">
        <v>131</v>
      </c>
      <c r="L5" s="789" t="s">
        <v>132</v>
      </c>
      <c r="M5" s="789" t="s">
        <v>133</v>
      </c>
      <c r="N5" s="789" t="s">
        <v>134</v>
      </c>
      <c r="O5" s="789" t="s">
        <v>135</v>
      </c>
      <c r="P5" s="789" t="s">
        <v>136</v>
      </c>
      <c r="Q5" s="789" t="s">
        <v>222</v>
      </c>
      <c r="R5" s="792" t="s">
        <v>138</v>
      </c>
      <c r="S5" s="772" t="s">
        <v>349</v>
      </c>
      <c r="T5" s="773"/>
      <c r="U5" s="774"/>
      <c r="V5" s="785" t="s">
        <v>140</v>
      </c>
      <c r="W5" s="785" t="s">
        <v>141</v>
      </c>
      <c r="X5" s="785" t="s">
        <v>142</v>
      </c>
      <c r="Y5" s="785" t="s">
        <v>143</v>
      </c>
      <c r="Z5" s="785" t="s">
        <v>144</v>
      </c>
      <c r="AA5" s="785" t="s">
        <v>145</v>
      </c>
      <c r="AB5" s="753" t="s">
        <v>146</v>
      </c>
      <c r="AC5" s="753" t="s">
        <v>224</v>
      </c>
      <c r="AD5" s="753" t="s">
        <v>14</v>
      </c>
      <c r="AE5" s="756" t="s">
        <v>148</v>
      </c>
      <c r="AF5" s="754" t="s">
        <v>349</v>
      </c>
      <c r="AG5" s="778"/>
      <c r="AH5" s="779"/>
      <c r="AI5" s="783" t="s">
        <v>149</v>
      </c>
      <c r="AJ5" s="783" t="s">
        <v>150</v>
      </c>
      <c r="AK5" s="783" t="s">
        <v>151</v>
      </c>
      <c r="AL5" s="783" t="s">
        <v>152</v>
      </c>
      <c r="AM5" s="783" t="s">
        <v>153</v>
      </c>
      <c r="AN5" s="783" t="s">
        <v>154</v>
      </c>
      <c r="AO5" s="743" t="s">
        <v>155</v>
      </c>
      <c r="AP5" s="743" t="s">
        <v>225</v>
      </c>
      <c r="AQ5" s="784" t="s">
        <v>156</v>
      </c>
      <c r="AR5" s="786" t="s">
        <v>157</v>
      </c>
      <c r="AS5" s="786" t="s">
        <v>158</v>
      </c>
      <c r="AT5" s="786" t="s">
        <v>159</v>
      </c>
      <c r="AU5" s="786" t="s">
        <v>160</v>
      </c>
      <c r="AV5" s="786" t="s">
        <v>161</v>
      </c>
      <c r="AW5" s="786" t="s">
        <v>162</v>
      </c>
      <c r="AX5" s="765" t="s">
        <v>163</v>
      </c>
      <c r="AY5" s="765" t="s">
        <v>226</v>
      </c>
      <c r="AZ5" s="746" t="s">
        <v>165</v>
      </c>
    </row>
    <row r="6" spans="1:52" ht="30" customHeight="1" x14ac:dyDescent="0.25">
      <c r="A6" s="68" t="s">
        <v>18</v>
      </c>
      <c r="B6" s="68" t="s">
        <v>166</v>
      </c>
      <c r="C6" s="68" t="s">
        <v>167</v>
      </c>
      <c r="D6" s="68" t="s">
        <v>128</v>
      </c>
      <c r="E6" s="68" t="s">
        <v>168</v>
      </c>
      <c r="F6" s="68" t="s">
        <v>169</v>
      </c>
      <c r="G6" s="68" t="s">
        <v>569</v>
      </c>
      <c r="H6" s="68" t="s">
        <v>228</v>
      </c>
      <c r="I6" s="68" t="s">
        <v>129</v>
      </c>
      <c r="J6" s="789"/>
      <c r="K6" s="789"/>
      <c r="L6" s="789"/>
      <c r="M6" s="789"/>
      <c r="N6" s="789"/>
      <c r="O6" s="789"/>
      <c r="P6" s="789"/>
      <c r="Q6" s="789"/>
      <c r="R6" s="792"/>
      <c r="S6" s="775"/>
      <c r="T6" s="776"/>
      <c r="U6" s="777"/>
      <c r="V6" s="785"/>
      <c r="W6" s="785"/>
      <c r="X6" s="785"/>
      <c r="Y6" s="785"/>
      <c r="Z6" s="785"/>
      <c r="AA6" s="785"/>
      <c r="AB6" s="753"/>
      <c r="AC6" s="753"/>
      <c r="AD6" s="753"/>
      <c r="AE6" s="756"/>
      <c r="AF6" s="780"/>
      <c r="AG6" s="781"/>
      <c r="AH6" s="782"/>
      <c r="AI6" s="783"/>
      <c r="AJ6" s="783"/>
      <c r="AK6" s="783"/>
      <c r="AL6" s="783"/>
      <c r="AM6" s="783"/>
      <c r="AN6" s="783"/>
      <c r="AO6" s="743"/>
      <c r="AP6" s="743"/>
      <c r="AQ6" s="784"/>
      <c r="AR6" s="786"/>
      <c r="AS6" s="786"/>
      <c r="AT6" s="786"/>
      <c r="AU6" s="786"/>
      <c r="AV6" s="786"/>
      <c r="AW6" s="786"/>
      <c r="AX6" s="765"/>
      <c r="AY6" s="765"/>
      <c r="AZ6" s="746"/>
    </row>
    <row r="7" spans="1:52" s="184" customFormat="1" ht="30" customHeight="1" x14ac:dyDescent="0.25">
      <c r="A7" s="14" t="s">
        <v>570</v>
      </c>
      <c r="B7" s="9" t="s">
        <v>284</v>
      </c>
      <c r="C7" s="361" t="s">
        <v>571</v>
      </c>
      <c r="D7" s="259" t="s">
        <v>572</v>
      </c>
      <c r="E7" s="352" t="s">
        <v>573</v>
      </c>
      <c r="F7" s="20">
        <v>0.86809999999999998</v>
      </c>
      <c r="G7" s="11"/>
      <c r="H7" s="271">
        <v>440</v>
      </c>
      <c r="I7" s="11"/>
      <c r="J7" s="436">
        <v>40</v>
      </c>
      <c r="K7" s="359">
        <v>0</v>
      </c>
      <c r="L7" s="436">
        <v>40</v>
      </c>
      <c r="M7" s="359">
        <v>56</v>
      </c>
      <c r="N7" s="436">
        <v>40</v>
      </c>
      <c r="O7" s="359">
        <v>28</v>
      </c>
      <c r="P7" s="437">
        <f>+J7+L7+N7</f>
        <v>120</v>
      </c>
      <c r="Q7" s="408">
        <f>+(K7+M7+O7)/(J7+L7+N7)</f>
        <v>0.7</v>
      </c>
      <c r="R7" s="292"/>
      <c r="S7" s="409" t="s">
        <v>574</v>
      </c>
      <c r="T7" s="409"/>
      <c r="U7" s="409"/>
      <c r="V7" s="411">
        <v>40</v>
      </c>
      <c r="W7" s="412">
        <v>0</v>
      </c>
      <c r="X7" s="413">
        <v>40</v>
      </c>
      <c r="Y7" s="412">
        <v>56</v>
      </c>
      <c r="Z7" s="413">
        <v>40</v>
      </c>
      <c r="AA7" s="412">
        <v>60</v>
      </c>
      <c r="AB7" s="410">
        <f>+V7+X7+Z7</f>
        <v>120</v>
      </c>
      <c r="AC7" s="421">
        <f>+(W7+Y7+AA7)/(V7+X7+Z7)</f>
        <v>0.96666666666666667</v>
      </c>
      <c r="AD7" s="408">
        <f t="shared" ref="AD7:AD47" si="0">+AVERAGE(AC7,Q7)</f>
        <v>0.83333333333333326</v>
      </c>
      <c r="AE7" s="292"/>
      <c r="AF7" s="292"/>
      <c r="AG7" s="292"/>
      <c r="AH7" s="292"/>
      <c r="AI7" s="249"/>
      <c r="AJ7" s="249"/>
      <c r="AK7" s="249"/>
      <c r="AL7" s="249"/>
      <c r="AM7" s="249"/>
      <c r="AN7" s="249"/>
      <c r="AO7" s="249">
        <f t="shared" ref="AO7:AO25" si="1">AI7+AK7+AM7</f>
        <v>0</v>
      </c>
      <c r="AP7" s="249"/>
      <c r="AQ7" s="245"/>
      <c r="AR7" s="249"/>
      <c r="AS7" s="249"/>
      <c r="AT7" s="249"/>
      <c r="AU7" s="249"/>
      <c r="AV7" s="249"/>
      <c r="AW7" s="249"/>
      <c r="AX7" s="249">
        <f t="shared" ref="AX7:AX25" si="2">AR7+AT7+AV7</f>
        <v>0</v>
      </c>
      <c r="AY7" s="249"/>
      <c r="AZ7" s="245"/>
    </row>
    <row r="8" spans="1:52" s="184" customFormat="1" ht="30" customHeight="1" x14ac:dyDescent="0.25">
      <c r="A8" s="14" t="s">
        <v>570</v>
      </c>
      <c r="B8" s="9" t="s">
        <v>284</v>
      </c>
      <c r="C8" s="361" t="s">
        <v>571</v>
      </c>
      <c r="D8" s="259" t="s">
        <v>572</v>
      </c>
      <c r="E8" s="352" t="s">
        <v>575</v>
      </c>
      <c r="F8" s="20">
        <v>0.86809999999999998</v>
      </c>
      <c r="G8" s="11"/>
      <c r="H8" s="271">
        <v>880</v>
      </c>
      <c r="I8" s="11"/>
      <c r="J8" s="436">
        <v>80</v>
      </c>
      <c r="K8" s="359">
        <v>0</v>
      </c>
      <c r="L8" s="436">
        <v>80</v>
      </c>
      <c r="M8" s="359">
        <v>136</v>
      </c>
      <c r="N8" s="436">
        <v>80</v>
      </c>
      <c r="O8" s="359">
        <v>66</v>
      </c>
      <c r="P8" s="437">
        <f t="shared" ref="P8:P35" si="3">+J8+L8+N8</f>
        <v>240</v>
      </c>
      <c r="Q8" s="408">
        <f t="shared" ref="Q8:Q35" si="4">+(K8+M8+O8)/(J8+L8+N8)</f>
        <v>0.84166666666666667</v>
      </c>
      <c r="R8" s="292"/>
      <c r="S8" s="409" t="s">
        <v>574</v>
      </c>
      <c r="T8" s="451"/>
      <c r="U8" s="451"/>
      <c r="V8" s="414">
        <v>80</v>
      </c>
      <c r="W8" s="415">
        <v>0</v>
      </c>
      <c r="X8" s="416">
        <v>80</v>
      </c>
      <c r="Y8" s="415">
        <v>185</v>
      </c>
      <c r="Z8" s="416">
        <v>80</v>
      </c>
      <c r="AA8" s="415">
        <v>203</v>
      </c>
      <c r="AB8" s="410">
        <f t="shared" ref="AB8:AB35" si="5">+V8+X8+Z8</f>
        <v>240</v>
      </c>
      <c r="AC8" s="421">
        <f t="shared" ref="AC8:AC35" si="6">+(W8+Y8+AA8)/(V8+X8+Z8)</f>
        <v>1.6166666666666667</v>
      </c>
      <c r="AD8" s="408">
        <f t="shared" si="0"/>
        <v>1.2291666666666667</v>
      </c>
      <c r="AE8" s="292"/>
      <c r="AF8" s="292"/>
      <c r="AG8" s="292"/>
      <c r="AH8" s="292"/>
      <c r="AI8" s="249"/>
      <c r="AJ8" s="249"/>
      <c r="AK8" s="249"/>
      <c r="AL8" s="249"/>
      <c r="AM8" s="249"/>
      <c r="AN8" s="249"/>
      <c r="AO8" s="249">
        <f t="shared" ref="AO8" si="7">AI8+AK8+AM8</f>
        <v>0</v>
      </c>
      <c r="AP8" s="249"/>
      <c r="AQ8" s="245"/>
      <c r="AR8" s="249"/>
      <c r="AS8" s="249"/>
      <c r="AT8" s="249"/>
      <c r="AU8" s="249"/>
      <c r="AV8" s="249"/>
      <c r="AW8" s="249"/>
      <c r="AX8" s="249">
        <f t="shared" ref="AX8" si="8">AR8+AT8+AV8</f>
        <v>0</v>
      </c>
      <c r="AY8" s="249"/>
      <c r="AZ8" s="245"/>
    </row>
    <row r="9" spans="1:52" s="184" customFormat="1" ht="30" customHeight="1" x14ac:dyDescent="0.25">
      <c r="A9" s="14" t="s">
        <v>570</v>
      </c>
      <c r="B9" s="9" t="s">
        <v>284</v>
      </c>
      <c r="C9" s="361" t="s">
        <v>571</v>
      </c>
      <c r="D9" s="259" t="s">
        <v>576</v>
      </c>
      <c r="E9" s="352" t="s">
        <v>577</v>
      </c>
      <c r="F9" s="20">
        <v>0.82769999999999999</v>
      </c>
      <c r="G9" s="11"/>
      <c r="H9" s="271">
        <f>30*11</f>
        <v>330</v>
      </c>
      <c r="I9" s="11"/>
      <c r="J9" s="436">
        <v>30</v>
      </c>
      <c r="K9" s="359">
        <v>0</v>
      </c>
      <c r="L9" s="436">
        <v>30</v>
      </c>
      <c r="M9" s="359">
        <v>0</v>
      </c>
      <c r="N9" s="436">
        <v>30</v>
      </c>
      <c r="O9" s="359">
        <v>57</v>
      </c>
      <c r="P9" s="437">
        <f t="shared" si="3"/>
        <v>90</v>
      </c>
      <c r="Q9" s="408">
        <f t="shared" si="4"/>
        <v>0.6333333333333333</v>
      </c>
      <c r="R9" s="292"/>
      <c r="S9" s="409" t="s">
        <v>574</v>
      </c>
      <c r="T9" s="451"/>
      <c r="U9" s="451"/>
      <c r="V9" s="414">
        <v>30</v>
      </c>
      <c r="W9" s="415">
        <v>0</v>
      </c>
      <c r="X9" s="416">
        <v>30</v>
      </c>
      <c r="Y9" s="415">
        <v>40</v>
      </c>
      <c r="Z9" s="416">
        <v>30</v>
      </c>
      <c r="AA9" s="415">
        <v>13</v>
      </c>
      <c r="AB9" s="410">
        <f t="shared" si="5"/>
        <v>90</v>
      </c>
      <c r="AC9" s="421">
        <f t="shared" si="6"/>
        <v>0.58888888888888891</v>
      </c>
      <c r="AD9" s="408">
        <f t="shared" si="0"/>
        <v>0.61111111111111116</v>
      </c>
      <c r="AE9" s="292"/>
      <c r="AF9" s="292"/>
      <c r="AG9" s="292"/>
      <c r="AH9" s="292"/>
      <c r="AI9" s="249"/>
      <c r="AJ9" s="249"/>
      <c r="AK9" s="249"/>
      <c r="AL9" s="249"/>
      <c r="AM9" s="249"/>
      <c r="AN9" s="249"/>
      <c r="AO9" s="249">
        <f t="shared" si="1"/>
        <v>0</v>
      </c>
      <c r="AP9" s="249"/>
      <c r="AQ9" s="245"/>
      <c r="AR9" s="249"/>
      <c r="AS9" s="249"/>
      <c r="AT9" s="249"/>
      <c r="AU9" s="249"/>
      <c r="AV9" s="249"/>
      <c r="AW9" s="249"/>
      <c r="AX9" s="249">
        <f t="shared" si="2"/>
        <v>0</v>
      </c>
      <c r="AY9" s="249"/>
      <c r="AZ9" s="245"/>
    </row>
    <row r="10" spans="1:52" s="184" customFormat="1" ht="30" customHeight="1" x14ac:dyDescent="0.25">
      <c r="A10" s="14" t="s">
        <v>570</v>
      </c>
      <c r="B10" s="9" t="s">
        <v>284</v>
      </c>
      <c r="C10" s="361" t="s">
        <v>571</v>
      </c>
      <c r="D10" s="259" t="s">
        <v>578</v>
      </c>
      <c r="E10" s="352" t="s">
        <v>579</v>
      </c>
      <c r="F10" s="45">
        <v>0.7641</v>
      </c>
      <c r="G10" s="11"/>
      <c r="H10" s="271">
        <v>330</v>
      </c>
      <c r="I10" s="11"/>
      <c r="J10" s="436">
        <v>30</v>
      </c>
      <c r="K10" s="359">
        <v>0</v>
      </c>
      <c r="L10" s="436">
        <v>30</v>
      </c>
      <c r="M10" s="359">
        <v>0</v>
      </c>
      <c r="N10" s="436">
        <v>30</v>
      </c>
      <c r="O10" s="359">
        <v>56</v>
      </c>
      <c r="P10" s="437">
        <f t="shared" si="3"/>
        <v>90</v>
      </c>
      <c r="Q10" s="408">
        <f t="shared" si="4"/>
        <v>0.62222222222222223</v>
      </c>
      <c r="R10" s="292"/>
      <c r="S10" s="409" t="s">
        <v>574</v>
      </c>
      <c r="T10" s="451"/>
      <c r="U10" s="451"/>
      <c r="V10" s="414">
        <v>30</v>
      </c>
      <c r="W10" s="415">
        <v>0</v>
      </c>
      <c r="X10" s="416">
        <v>30</v>
      </c>
      <c r="Y10" s="415">
        <v>23</v>
      </c>
      <c r="Z10" s="416">
        <v>30</v>
      </c>
      <c r="AA10" s="415">
        <v>13</v>
      </c>
      <c r="AB10" s="410">
        <f t="shared" si="5"/>
        <v>90</v>
      </c>
      <c r="AC10" s="421">
        <f t="shared" si="6"/>
        <v>0.4</v>
      </c>
      <c r="AD10" s="408">
        <f t="shared" si="0"/>
        <v>0.51111111111111107</v>
      </c>
      <c r="AE10" s="292"/>
      <c r="AF10" s="292"/>
      <c r="AG10" s="292"/>
      <c r="AH10" s="292"/>
      <c r="AI10" s="249"/>
      <c r="AJ10" s="249"/>
      <c r="AK10" s="249"/>
      <c r="AL10" s="249"/>
      <c r="AM10" s="249"/>
      <c r="AN10" s="249"/>
      <c r="AO10" s="249">
        <f t="shared" si="1"/>
        <v>0</v>
      </c>
      <c r="AP10" s="249"/>
      <c r="AQ10" s="245"/>
      <c r="AR10" s="249"/>
      <c r="AS10" s="249"/>
      <c r="AT10" s="249"/>
      <c r="AU10" s="249"/>
      <c r="AV10" s="249"/>
      <c r="AW10" s="249"/>
      <c r="AX10" s="249">
        <f t="shared" si="2"/>
        <v>0</v>
      </c>
      <c r="AY10" s="249"/>
      <c r="AZ10" s="245"/>
    </row>
    <row r="11" spans="1:52" s="184" customFormat="1" ht="30" customHeight="1" x14ac:dyDescent="0.25">
      <c r="A11" s="14" t="s">
        <v>570</v>
      </c>
      <c r="B11" s="9" t="s">
        <v>284</v>
      </c>
      <c r="C11" s="361" t="s">
        <v>571</v>
      </c>
      <c r="D11" s="259" t="s">
        <v>580</v>
      </c>
      <c r="E11" s="352" t="s">
        <v>581</v>
      </c>
      <c r="F11" s="20">
        <v>0.93820000000000003</v>
      </c>
      <c r="G11" s="11"/>
      <c r="H11" s="271">
        <v>77</v>
      </c>
      <c r="I11" s="11"/>
      <c r="J11" s="436">
        <v>7</v>
      </c>
      <c r="K11" s="359">
        <v>0</v>
      </c>
      <c r="L11" s="436">
        <v>7</v>
      </c>
      <c r="M11" s="359">
        <v>7</v>
      </c>
      <c r="N11" s="436">
        <v>7</v>
      </c>
      <c r="O11" s="359">
        <v>21</v>
      </c>
      <c r="P11" s="437">
        <f t="shared" si="3"/>
        <v>21</v>
      </c>
      <c r="Q11" s="408">
        <f t="shared" si="4"/>
        <v>1.3333333333333333</v>
      </c>
      <c r="R11" s="292"/>
      <c r="S11" s="409" t="s">
        <v>574</v>
      </c>
      <c r="T11" s="451"/>
      <c r="U11" s="451"/>
      <c r="V11" s="414">
        <v>7</v>
      </c>
      <c r="W11" s="415">
        <v>7</v>
      </c>
      <c r="X11" s="416">
        <v>7</v>
      </c>
      <c r="Y11" s="415">
        <v>0</v>
      </c>
      <c r="Z11" s="416">
        <v>7</v>
      </c>
      <c r="AA11" s="415">
        <v>7</v>
      </c>
      <c r="AB11" s="410">
        <f t="shared" si="5"/>
        <v>21</v>
      </c>
      <c r="AC11" s="421">
        <f t="shared" si="6"/>
        <v>0.66666666666666663</v>
      </c>
      <c r="AD11" s="408">
        <f t="shared" si="0"/>
        <v>1</v>
      </c>
      <c r="AE11" s="292"/>
      <c r="AF11" s="292"/>
      <c r="AG11" s="292"/>
      <c r="AH11" s="292"/>
      <c r="AI11" s="249"/>
      <c r="AJ11" s="249"/>
      <c r="AK11" s="249"/>
      <c r="AL11" s="249"/>
      <c r="AM11" s="249"/>
      <c r="AN11" s="249"/>
      <c r="AO11" s="249">
        <f t="shared" si="1"/>
        <v>0</v>
      </c>
      <c r="AP11" s="249"/>
      <c r="AQ11" s="245"/>
      <c r="AR11" s="249"/>
      <c r="AS11" s="249"/>
      <c r="AT11" s="249"/>
      <c r="AU11" s="249"/>
      <c r="AV11" s="249"/>
      <c r="AW11" s="249"/>
      <c r="AX11" s="249">
        <f t="shared" si="2"/>
        <v>0</v>
      </c>
      <c r="AY11" s="249"/>
      <c r="AZ11" s="245"/>
    </row>
    <row r="12" spans="1:52" s="184" customFormat="1" ht="30" customHeight="1" x14ac:dyDescent="0.25">
      <c r="A12" s="14" t="s">
        <v>570</v>
      </c>
      <c r="B12" s="9" t="s">
        <v>284</v>
      </c>
      <c r="C12" s="361" t="s">
        <v>571</v>
      </c>
      <c r="D12" s="259" t="s">
        <v>580</v>
      </c>
      <c r="E12" s="352" t="s">
        <v>582</v>
      </c>
      <c r="F12" s="45">
        <v>0.76</v>
      </c>
      <c r="G12" s="11"/>
      <c r="H12" s="271">
        <v>77</v>
      </c>
      <c r="I12" s="11"/>
      <c r="J12" s="436">
        <v>7</v>
      </c>
      <c r="K12" s="359">
        <v>0</v>
      </c>
      <c r="L12" s="436">
        <v>7</v>
      </c>
      <c r="M12" s="359">
        <v>7</v>
      </c>
      <c r="N12" s="436">
        <v>7</v>
      </c>
      <c r="O12" s="359">
        <v>21</v>
      </c>
      <c r="P12" s="437">
        <f t="shared" si="3"/>
        <v>21</v>
      </c>
      <c r="Q12" s="408">
        <f t="shared" si="4"/>
        <v>1.3333333333333333</v>
      </c>
      <c r="R12" s="292"/>
      <c r="S12" s="409" t="s">
        <v>574</v>
      </c>
      <c r="T12" s="451"/>
      <c r="U12" s="451"/>
      <c r="V12" s="414">
        <v>7</v>
      </c>
      <c r="W12" s="415">
        <v>7</v>
      </c>
      <c r="X12" s="416">
        <v>7</v>
      </c>
      <c r="Y12" s="415">
        <v>0</v>
      </c>
      <c r="Z12" s="416">
        <v>7</v>
      </c>
      <c r="AA12" s="415">
        <v>7</v>
      </c>
      <c r="AB12" s="410">
        <f t="shared" si="5"/>
        <v>21</v>
      </c>
      <c r="AC12" s="421">
        <f t="shared" si="6"/>
        <v>0.66666666666666663</v>
      </c>
      <c r="AD12" s="408">
        <f t="shared" si="0"/>
        <v>1</v>
      </c>
      <c r="AE12" s="292"/>
      <c r="AF12" s="292"/>
      <c r="AG12" s="292"/>
      <c r="AH12" s="292"/>
      <c r="AI12" s="249"/>
      <c r="AJ12" s="249"/>
      <c r="AK12" s="249"/>
      <c r="AL12" s="249"/>
      <c r="AM12" s="249"/>
      <c r="AN12" s="249"/>
      <c r="AO12" s="249">
        <f t="shared" si="1"/>
        <v>0</v>
      </c>
      <c r="AP12" s="249"/>
      <c r="AQ12" s="245"/>
      <c r="AR12" s="249"/>
      <c r="AS12" s="249"/>
      <c r="AT12" s="249"/>
      <c r="AU12" s="249"/>
      <c r="AV12" s="249"/>
      <c r="AW12" s="249"/>
      <c r="AX12" s="249">
        <f t="shared" si="2"/>
        <v>0</v>
      </c>
      <c r="AY12" s="249"/>
      <c r="AZ12" s="245"/>
    </row>
    <row r="13" spans="1:52" s="184" customFormat="1" ht="30" customHeight="1" x14ac:dyDescent="0.25">
      <c r="A13" s="14" t="s">
        <v>570</v>
      </c>
      <c r="B13" s="9" t="s">
        <v>284</v>
      </c>
      <c r="C13" s="361" t="s">
        <v>571</v>
      </c>
      <c r="D13" s="259" t="s">
        <v>583</v>
      </c>
      <c r="E13" s="352" t="s">
        <v>584</v>
      </c>
      <c r="F13" s="20">
        <v>0.84870000000000001</v>
      </c>
      <c r="G13" s="11"/>
      <c r="H13" s="271">
        <v>165</v>
      </c>
      <c r="I13" s="11"/>
      <c r="J13" s="436">
        <v>15</v>
      </c>
      <c r="K13" s="359">
        <v>7</v>
      </c>
      <c r="L13" s="436">
        <v>15</v>
      </c>
      <c r="M13" s="359">
        <v>14</v>
      </c>
      <c r="N13" s="436">
        <v>15</v>
      </c>
      <c r="O13" s="359">
        <v>56</v>
      </c>
      <c r="P13" s="437">
        <f t="shared" si="3"/>
        <v>45</v>
      </c>
      <c r="Q13" s="408">
        <f t="shared" si="4"/>
        <v>1.711111111111111</v>
      </c>
      <c r="R13" s="292"/>
      <c r="S13" s="409" t="s">
        <v>574</v>
      </c>
      <c r="T13" s="451"/>
      <c r="U13" s="451"/>
      <c r="V13" s="414">
        <v>15</v>
      </c>
      <c r="W13" s="415">
        <v>21</v>
      </c>
      <c r="X13" s="416">
        <v>15</v>
      </c>
      <c r="Y13" s="415">
        <v>70</v>
      </c>
      <c r="Z13" s="416">
        <v>15</v>
      </c>
      <c r="AA13" s="415">
        <v>21</v>
      </c>
      <c r="AB13" s="410">
        <f t="shared" si="5"/>
        <v>45</v>
      </c>
      <c r="AC13" s="421">
        <f t="shared" si="6"/>
        <v>2.4888888888888889</v>
      </c>
      <c r="AD13" s="408">
        <f t="shared" si="0"/>
        <v>2.1</v>
      </c>
      <c r="AE13" s="292"/>
      <c r="AF13" s="292"/>
      <c r="AG13" s="292"/>
      <c r="AH13" s="292"/>
      <c r="AI13" s="249"/>
      <c r="AJ13" s="249"/>
      <c r="AK13" s="249"/>
      <c r="AL13" s="249"/>
      <c r="AM13" s="249"/>
      <c r="AN13" s="249"/>
      <c r="AO13" s="249">
        <f t="shared" si="1"/>
        <v>0</v>
      </c>
      <c r="AP13" s="249"/>
      <c r="AQ13" s="245"/>
      <c r="AR13" s="249"/>
      <c r="AS13" s="249"/>
      <c r="AT13" s="249"/>
      <c r="AU13" s="249"/>
      <c r="AV13" s="249"/>
      <c r="AW13" s="249"/>
      <c r="AX13" s="249">
        <f t="shared" si="2"/>
        <v>0</v>
      </c>
      <c r="AY13" s="249"/>
      <c r="AZ13" s="245"/>
    </row>
    <row r="14" spans="1:52" s="184" customFormat="1" ht="30" customHeight="1" x14ac:dyDescent="0.25">
      <c r="A14" s="14" t="s">
        <v>570</v>
      </c>
      <c r="B14" s="9" t="s">
        <v>284</v>
      </c>
      <c r="C14" s="361" t="s">
        <v>571</v>
      </c>
      <c r="D14" s="259" t="s">
        <v>583</v>
      </c>
      <c r="E14" s="352" t="s">
        <v>585</v>
      </c>
      <c r="F14" s="20">
        <v>0.84870000000000001</v>
      </c>
      <c r="G14" s="11"/>
      <c r="H14" s="271">
        <v>165</v>
      </c>
      <c r="I14" s="11"/>
      <c r="J14" s="436">
        <v>15</v>
      </c>
      <c r="K14" s="359">
        <v>7</v>
      </c>
      <c r="L14" s="436">
        <v>15</v>
      </c>
      <c r="M14" s="359">
        <v>14</v>
      </c>
      <c r="N14" s="436">
        <v>15</v>
      </c>
      <c r="O14" s="359">
        <v>56</v>
      </c>
      <c r="P14" s="437">
        <f t="shared" si="3"/>
        <v>45</v>
      </c>
      <c r="Q14" s="408">
        <f t="shared" si="4"/>
        <v>1.711111111111111</v>
      </c>
      <c r="R14" s="292"/>
      <c r="S14" s="409" t="s">
        <v>574</v>
      </c>
      <c r="T14" s="451"/>
      <c r="U14" s="451"/>
      <c r="V14" s="414">
        <v>15</v>
      </c>
      <c r="W14" s="415">
        <v>21</v>
      </c>
      <c r="X14" s="416">
        <v>15</v>
      </c>
      <c r="Y14" s="415">
        <v>70</v>
      </c>
      <c r="Z14" s="416">
        <v>15</v>
      </c>
      <c r="AA14" s="415">
        <v>21</v>
      </c>
      <c r="AB14" s="410">
        <f t="shared" si="5"/>
        <v>45</v>
      </c>
      <c r="AC14" s="421">
        <f t="shared" si="6"/>
        <v>2.4888888888888889</v>
      </c>
      <c r="AD14" s="408">
        <f t="shared" si="0"/>
        <v>2.1</v>
      </c>
      <c r="AE14" s="292"/>
      <c r="AF14" s="292"/>
      <c r="AG14" s="292"/>
      <c r="AH14" s="292"/>
      <c r="AI14" s="249"/>
      <c r="AJ14" s="249"/>
      <c r="AK14" s="249"/>
      <c r="AL14" s="249"/>
      <c r="AM14" s="249"/>
      <c r="AN14" s="249"/>
      <c r="AO14" s="249">
        <f t="shared" si="1"/>
        <v>0</v>
      </c>
      <c r="AP14" s="249"/>
      <c r="AQ14" s="245"/>
      <c r="AR14" s="249"/>
      <c r="AS14" s="249"/>
      <c r="AT14" s="249"/>
      <c r="AU14" s="249"/>
      <c r="AV14" s="249"/>
      <c r="AW14" s="249"/>
      <c r="AX14" s="249">
        <f t="shared" si="2"/>
        <v>0</v>
      </c>
      <c r="AY14" s="249"/>
      <c r="AZ14" s="245"/>
    </row>
    <row r="15" spans="1:52" s="184" customFormat="1" ht="30" customHeight="1" x14ac:dyDescent="0.25">
      <c r="A15" s="14" t="s">
        <v>570</v>
      </c>
      <c r="B15" s="9" t="s">
        <v>284</v>
      </c>
      <c r="C15" s="361" t="s">
        <v>571</v>
      </c>
      <c r="D15" s="259" t="s">
        <v>586</v>
      </c>
      <c r="E15" s="352" t="s">
        <v>587</v>
      </c>
      <c r="F15" s="20">
        <v>0.8861</v>
      </c>
      <c r="G15" s="11"/>
      <c r="H15" s="271">
        <f>15*11</f>
        <v>165</v>
      </c>
      <c r="I15" s="11"/>
      <c r="J15" s="436">
        <v>15</v>
      </c>
      <c r="K15" s="359">
        <v>0</v>
      </c>
      <c r="L15" s="436">
        <v>15</v>
      </c>
      <c r="M15" s="359">
        <v>0</v>
      </c>
      <c r="N15" s="436">
        <v>15</v>
      </c>
      <c r="O15" s="359">
        <v>50</v>
      </c>
      <c r="P15" s="437">
        <f t="shared" si="3"/>
        <v>45</v>
      </c>
      <c r="Q15" s="408">
        <f t="shared" si="4"/>
        <v>1.1111111111111112</v>
      </c>
      <c r="R15" s="292"/>
      <c r="S15" s="409" t="s">
        <v>574</v>
      </c>
      <c r="T15" s="451"/>
      <c r="U15" s="451"/>
      <c r="V15" s="414">
        <v>15</v>
      </c>
      <c r="W15" s="415">
        <v>4</v>
      </c>
      <c r="X15" s="416">
        <v>15</v>
      </c>
      <c r="Y15" s="415">
        <v>5</v>
      </c>
      <c r="Z15" s="416">
        <v>15</v>
      </c>
      <c r="AA15" s="415">
        <v>0</v>
      </c>
      <c r="AB15" s="410">
        <f t="shared" si="5"/>
        <v>45</v>
      </c>
      <c r="AC15" s="421">
        <f t="shared" si="6"/>
        <v>0.2</v>
      </c>
      <c r="AD15" s="408">
        <f t="shared" si="0"/>
        <v>0.65555555555555556</v>
      </c>
      <c r="AE15" s="292"/>
      <c r="AF15" s="292"/>
      <c r="AG15" s="292"/>
      <c r="AH15" s="292"/>
      <c r="AI15" s="249"/>
      <c r="AJ15" s="249"/>
      <c r="AK15" s="249"/>
      <c r="AL15" s="249"/>
      <c r="AM15" s="249"/>
      <c r="AN15" s="249"/>
      <c r="AO15" s="249">
        <f t="shared" si="1"/>
        <v>0</v>
      </c>
      <c r="AP15" s="249"/>
      <c r="AQ15" s="245"/>
      <c r="AR15" s="249"/>
      <c r="AS15" s="249"/>
      <c r="AT15" s="249"/>
      <c r="AU15" s="249"/>
      <c r="AV15" s="249"/>
      <c r="AW15" s="249"/>
      <c r="AX15" s="249">
        <f t="shared" si="2"/>
        <v>0</v>
      </c>
      <c r="AY15" s="249"/>
      <c r="AZ15" s="245"/>
    </row>
    <row r="16" spans="1:52" s="184" customFormat="1" ht="30" customHeight="1" x14ac:dyDescent="0.25">
      <c r="A16" s="14" t="s">
        <v>570</v>
      </c>
      <c r="B16" s="9" t="s">
        <v>284</v>
      </c>
      <c r="C16" s="361" t="s">
        <v>571</v>
      </c>
      <c r="D16" s="260" t="s">
        <v>588</v>
      </c>
      <c r="E16" s="352" t="s">
        <v>589</v>
      </c>
      <c r="F16" s="20">
        <v>1.06</v>
      </c>
      <c r="G16" s="11"/>
      <c r="H16" s="271">
        <f>20*11</f>
        <v>220</v>
      </c>
      <c r="I16" s="11"/>
      <c r="J16" s="436">
        <v>20</v>
      </c>
      <c r="K16" s="359">
        <v>0</v>
      </c>
      <c r="L16" s="436">
        <v>20</v>
      </c>
      <c r="M16" s="359">
        <v>0</v>
      </c>
      <c r="N16" s="436">
        <v>20</v>
      </c>
      <c r="O16" s="359">
        <v>71</v>
      </c>
      <c r="P16" s="437">
        <f t="shared" si="3"/>
        <v>60</v>
      </c>
      <c r="Q16" s="408">
        <f t="shared" si="4"/>
        <v>1.1833333333333333</v>
      </c>
      <c r="R16" s="292"/>
      <c r="S16" s="409" t="s">
        <v>574</v>
      </c>
      <c r="T16" s="451"/>
      <c r="U16" s="451"/>
      <c r="V16" s="414">
        <v>20</v>
      </c>
      <c r="W16" s="415">
        <v>0</v>
      </c>
      <c r="X16" s="416">
        <v>20</v>
      </c>
      <c r="Y16" s="415">
        <v>7</v>
      </c>
      <c r="Z16" s="416">
        <v>20</v>
      </c>
      <c r="AA16" s="415">
        <v>0</v>
      </c>
      <c r="AB16" s="410">
        <f t="shared" si="5"/>
        <v>60</v>
      </c>
      <c r="AC16" s="421">
        <f t="shared" si="6"/>
        <v>0.11666666666666667</v>
      </c>
      <c r="AD16" s="408">
        <f t="shared" si="0"/>
        <v>0.65</v>
      </c>
      <c r="AE16" s="292"/>
      <c r="AF16" s="292"/>
      <c r="AG16" s="292"/>
      <c r="AH16" s="292"/>
      <c r="AI16" s="249"/>
      <c r="AJ16" s="249"/>
      <c r="AK16" s="249"/>
      <c r="AL16" s="249"/>
      <c r="AM16" s="249"/>
      <c r="AN16" s="249"/>
      <c r="AO16" s="249">
        <f t="shared" si="1"/>
        <v>0</v>
      </c>
      <c r="AP16" s="249"/>
      <c r="AQ16" s="245"/>
      <c r="AR16" s="249"/>
      <c r="AS16" s="249"/>
      <c r="AT16" s="249"/>
      <c r="AU16" s="249"/>
      <c r="AV16" s="249"/>
      <c r="AW16" s="249"/>
      <c r="AX16" s="249">
        <f t="shared" si="2"/>
        <v>0</v>
      </c>
      <c r="AY16" s="249"/>
      <c r="AZ16" s="245"/>
    </row>
    <row r="17" spans="1:52" s="184" customFormat="1" ht="30" customHeight="1" x14ac:dyDescent="0.25">
      <c r="A17" s="14" t="s">
        <v>570</v>
      </c>
      <c r="B17" s="9" t="s">
        <v>284</v>
      </c>
      <c r="C17" s="361" t="s">
        <v>571</v>
      </c>
      <c r="D17" s="259" t="s">
        <v>590</v>
      </c>
      <c r="E17" s="352" t="s">
        <v>591</v>
      </c>
      <c r="F17" s="20">
        <v>1.06</v>
      </c>
      <c r="G17" s="11"/>
      <c r="H17" s="271">
        <v>11</v>
      </c>
      <c r="I17" s="11"/>
      <c r="J17" s="436">
        <v>1</v>
      </c>
      <c r="K17" s="359">
        <v>0</v>
      </c>
      <c r="L17" s="436">
        <v>1</v>
      </c>
      <c r="M17" s="359">
        <v>0</v>
      </c>
      <c r="N17" s="436">
        <v>1</v>
      </c>
      <c r="O17" s="359">
        <v>2</v>
      </c>
      <c r="P17" s="437">
        <f t="shared" si="3"/>
        <v>3</v>
      </c>
      <c r="Q17" s="408">
        <f t="shared" si="4"/>
        <v>0.66666666666666663</v>
      </c>
      <c r="R17" s="292"/>
      <c r="S17" s="409" t="s">
        <v>574</v>
      </c>
      <c r="T17" s="451"/>
      <c r="U17" s="451"/>
      <c r="V17" s="414">
        <v>1</v>
      </c>
      <c r="W17" s="415">
        <v>1</v>
      </c>
      <c r="X17" s="416">
        <v>1</v>
      </c>
      <c r="Y17" s="415">
        <v>0</v>
      </c>
      <c r="Z17" s="416">
        <v>1</v>
      </c>
      <c r="AA17" s="415">
        <v>0</v>
      </c>
      <c r="AB17" s="410">
        <f t="shared" si="5"/>
        <v>3</v>
      </c>
      <c r="AC17" s="421">
        <f t="shared" si="6"/>
        <v>0.33333333333333331</v>
      </c>
      <c r="AD17" s="408">
        <f t="shared" si="0"/>
        <v>0.5</v>
      </c>
      <c r="AE17" s="292"/>
      <c r="AF17" s="292"/>
      <c r="AG17" s="292"/>
      <c r="AH17" s="292"/>
      <c r="AI17" s="249"/>
      <c r="AJ17" s="249"/>
      <c r="AK17" s="249"/>
      <c r="AL17" s="249"/>
      <c r="AM17" s="249"/>
      <c r="AN17" s="249"/>
      <c r="AO17" s="249">
        <f t="shared" si="1"/>
        <v>0</v>
      </c>
      <c r="AP17" s="249"/>
      <c r="AQ17" s="245"/>
      <c r="AR17" s="249"/>
      <c r="AS17" s="249"/>
      <c r="AT17" s="249"/>
      <c r="AU17" s="249"/>
      <c r="AV17" s="249"/>
      <c r="AW17" s="249"/>
      <c r="AX17" s="249">
        <f t="shared" si="2"/>
        <v>0</v>
      </c>
      <c r="AY17" s="249"/>
      <c r="AZ17" s="245"/>
    </row>
    <row r="18" spans="1:52" s="184" customFormat="1" ht="30" customHeight="1" x14ac:dyDescent="0.25">
      <c r="A18" s="14" t="s">
        <v>570</v>
      </c>
      <c r="B18" s="9" t="s">
        <v>284</v>
      </c>
      <c r="C18" s="361" t="s">
        <v>571</v>
      </c>
      <c r="D18" s="259" t="s">
        <v>590</v>
      </c>
      <c r="E18" s="352" t="s">
        <v>592</v>
      </c>
      <c r="F18" s="45">
        <v>0.76</v>
      </c>
      <c r="G18" s="11"/>
      <c r="H18" s="271">
        <v>11</v>
      </c>
      <c r="I18" s="11"/>
      <c r="J18" s="436">
        <v>1</v>
      </c>
      <c r="K18" s="359">
        <v>0</v>
      </c>
      <c r="L18" s="436">
        <v>1</v>
      </c>
      <c r="M18" s="359">
        <v>0</v>
      </c>
      <c r="N18" s="436">
        <v>1</v>
      </c>
      <c r="O18" s="359">
        <v>2</v>
      </c>
      <c r="P18" s="437">
        <f t="shared" si="3"/>
        <v>3</v>
      </c>
      <c r="Q18" s="408">
        <f t="shared" si="4"/>
        <v>0.66666666666666663</v>
      </c>
      <c r="R18" s="292"/>
      <c r="S18" s="409" t="s">
        <v>574</v>
      </c>
      <c r="T18" s="451"/>
      <c r="U18" s="451"/>
      <c r="V18" s="414">
        <v>1</v>
      </c>
      <c r="W18" s="415">
        <v>1</v>
      </c>
      <c r="X18" s="416">
        <v>1</v>
      </c>
      <c r="Y18" s="415">
        <v>0</v>
      </c>
      <c r="Z18" s="416">
        <v>1</v>
      </c>
      <c r="AA18" s="415">
        <v>0</v>
      </c>
      <c r="AB18" s="410">
        <f t="shared" si="5"/>
        <v>3</v>
      </c>
      <c r="AC18" s="421">
        <f t="shared" si="6"/>
        <v>0.33333333333333331</v>
      </c>
      <c r="AD18" s="408">
        <f t="shared" si="0"/>
        <v>0.5</v>
      </c>
      <c r="AE18" s="292"/>
      <c r="AF18" s="292"/>
      <c r="AG18" s="292"/>
      <c r="AH18" s="292"/>
      <c r="AI18" s="249"/>
      <c r="AJ18" s="249"/>
      <c r="AK18" s="249"/>
      <c r="AL18" s="249"/>
      <c r="AM18" s="249"/>
      <c r="AN18" s="249"/>
      <c r="AO18" s="249">
        <f t="shared" si="1"/>
        <v>0</v>
      </c>
      <c r="AP18" s="249"/>
      <c r="AQ18" s="245"/>
      <c r="AR18" s="249"/>
      <c r="AS18" s="249"/>
      <c r="AT18" s="249"/>
      <c r="AU18" s="249"/>
      <c r="AV18" s="249"/>
      <c r="AW18" s="249"/>
      <c r="AX18" s="249">
        <f t="shared" si="2"/>
        <v>0</v>
      </c>
      <c r="AY18" s="249"/>
      <c r="AZ18" s="245"/>
    </row>
    <row r="19" spans="1:52" s="184" customFormat="1" ht="30" customHeight="1" x14ac:dyDescent="0.25">
      <c r="A19" s="14" t="s">
        <v>570</v>
      </c>
      <c r="B19" s="9" t="s">
        <v>284</v>
      </c>
      <c r="C19" s="361" t="s">
        <v>571</v>
      </c>
      <c r="D19" s="259" t="s">
        <v>593</v>
      </c>
      <c r="E19" s="352" t="s">
        <v>594</v>
      </c>
      <c r="F19" s="20">
        <v>0.96</v>
      </c>
      <c r="G19" s="11"/>
      <c r="H19" s="271">
        <v>33</v>
      </c>
      <c r="I19" s="11"/>
      <c r="J19" s="436">
        <v>3</v>
      </c>
      <c r="K19" s="359">
        <v>1</v>
      </c>
      <c r="L19" s="436">
        <v>3</v>
      </c>
      <c r="M19" s="359">
        <v>3</v>
      </c>
      <c r="N19" s="436">
        <v>3</v>
      </c>
      <c r="O19" s="359">
        <v>5</v>
      </c>
      <c r="P19" s="437">
        <f t="shared" si="3"/>
        <v>9</v>
      </c>
      <c r="Q19" s="408">
        <f t="shared" si="4"/>
        <v>1</v>
      </c>
      <c r="R19" s="292"/>
      <c r="S19" s="409" t="s">
        <v>574</v>
      </c>
      <c r="T19" s="451"/>
      <c r="U19" s="451"/>
      <c r="V19" s="414">
        <v>3</v>
      </c>
      <c r="W19" s="415">
        <v>2</v>
      </c>
      <c r="X19" s="416">
        <v>3</v>
      </c>
      <c r="Y19" s="415">
        <v>3</v>
      </c>
      <c r="Z19" s="416">
        <v>3</v>
      </c>
      <c r="AA19" s="415">
        <v>4</v>
      </c>
      <c r="AB19" s="410">
        <f t="shared" si="5"/>
        <v>9</v>
      </c>
      <c r="AC19" s="421">
        <f t="shared" si="6"/>
        <v>1</v>
      </c>
      <c r="AD19" s="408">
        <f t="shared" si="0"/>
        <v>1</v>
      </c>
      <c r="AE19" s="292"/>
      <c r="AF19" s="292"/>
      <c r="AG19" s="292"/>
      <c r="AH19" s="292"/>
      <c r="AI19" s="249"/>
      <c r="AJ19" s="249"/>
      <c r="AK19" s="249"/>
      <c r="AL19" s="249"/>
      <c r="AM19" s="249"/>
      <c r="AN19" s="249"/>
      <c r="AO19" s="249">
        <f t="shared" si="1"/>
        <v>0</v>
      </c>
      <c r="AP19" s="249"/>
      <c r="AQ19" s="245"/>
      <c r="AR19" s="249"/>
      <c r="AS19" s="249"/>
      <c r="AT19" s="249"/>
      <c r="AU19" s="249"/>
      <c r="AV19" s="249"/>
      <c r="AW19" s="249"/>
      <c r="AX19" s="249">
        <f t="shared" si="2"/>
        <v>0</v>
      </c>
      <c r="AY19" s="249"/>
      <c r="AZ19" s="245"/>
    </row>
    <row r="20" spans="1:52" s="184" customFormat="1" ht="30" customHeight="1" x14ac:dyDescent="0.25">
      <c r="A20" s="14" t="s">
        <v>570</v>
      </c>
      <c r="B20" s="9" t="s">
        <v>284</v>
      </c>
      <c r="C20" s="361" t="s">
        <v>571</v>
      </c>
      <c r="D20" s="259" t="s">
        <v>593</v>
      </c>
      <c r="E20" s="352" t="s">
        <v>595</v>
      </c>
      <c r="F20" s="20">
        <v>0.89170000000000005</v>
      </c>
      <c r="G20" s="11"/>
      <c r="H20" s="271">
        <v>33</v>
      </c>
      <c r="I20" s="11"/>
      <c r="J20" s="436">
        <v>3</v>
      </c>
      <c r="K20" s="359">
        <v>1</v>
      </c>
      <c r="L20" s="436">
        <v>3</v>
      </c>
      <c r="M20" s="359">
        <v>3</v>
      </c>
      <c r="N20" s="436">
        <v>3</v>
      </c>
      <c r="O20" s="359">
        <v>5</v>
      </c>
      <c r="P20" s="437">
        <f t="shared" si="3"/>
        <v>9</v>
      </c>
      <c r="Q20" s="408">
        <f t="shared" si="4"/>
        <v>1</v>
      </c>
      <c r="R20" s="292"/>
      <c r="S20" s="409" t="s">
        <v>574</v>
      </c>
      <c r="T20" s="451"/>
      <c r="U20" s="451"/>
      <c r="V20" s="414">
        <v>3</v>
      </c>
      <c r="W20" s="415">
        <v>2</v>
      </c>
      <c r="X20" s="416">
        <v>3</v>
      </c>
      <c r="Y20" s="415">
        <v>3</v>
      </c>
      <c r="Z20" s="416">
        <v>3</v>
      </c>
      <c r="AA20" s="415">
        <v>4</v>
      </c>
      <c r="AB20" s="410">
        <f t="shared" si="5"/>
        <v>9</v>
      </c>
      <c r="AC20" s="421">
        <f t="shared" si="6"/>
        <v>1</v>
      </c>
      <c r="AD20" s="408">
        <f t="shared" si="0"/>
        <v>1</v>
      </c>
      <c r="AE20" s="292"/>
      <c r="AF20" s="292"/>
      <c r="AG20" s="292"/>
      <c r="AH20" s="292"/>
      <c r="AI20" s="249"/>
      <c r="AJ20" s="249"/>
      <c r="AK20" s="249"/>
      <c r="AL20" s="249"/>
      <c r="AM20" s="249"/>
      <c r="AN20" s="249"/>
      <c r="AO20" s="249">
        <f t="shared" si="1"/>
        <v>0</v>
      </c>
      <c r="AP20" s="249"/>
      <c r="AQ20" s="245"/>
      <c r="AR20" s="249"/>
      <c r="AS20" s="249"/>
      <c r="AT20" s="249"/>
      <c r="AU20" s="249"/>
      <c r="AV20" s="249"/>
      <c r="AW20" s="249"/>
      <c r="AX20" s="249">
        <f t="shared" si="2"/>
        <v>0</v>
      </c>
      <c r="AY20" s="249"/>
      <c r="AZ20" s="245"/>
    </row>
    <row r="21" spans="1:52" s="184" customFormat="1" ht="30" customHeight="1" x14ac:dyDescent="0.25">
      <c r="A21" s="14" t="s">
        <v>570</v>
      </c>
      <c r="B21" s="9" t="s">
        <v>284</v>
      </c>
      <c r="C21" s="361" t="s">
        <v>571</v>
      </c>
      <c r="D21" s="259" t="s">
        <v>596</v>
      </c>
      <c r="E21" s="352" t="s">
        <v>597</v>
      </c>
      <c r="F21" s="45">
        <v>0.78500000000000003</v>
      </c>
      <c r="G21" s="11"/>
      <c r="H21" s="271">
        <v>2</v>
      </c>
      <c r="I21" s="11"/>
      <c r="J21" s="436">
        <f>2/11</f>
        <v>0.18181818181818182</v>
      </c>
      <c r="K21" s="359">
        <v>0</v>
      </c>
      <c r="L21" s="436">
        <f>2/11</f>
        <v>0.18181818181818182</v>
      </c>
      <c r="M21" s="359">
        <v>0</v>
      </c>
      <c r="N21" s="436">
        <f>2/11</f>
        <v>0.18181818181818182</v>
      </c>
      <c r="O21" s="359">
        <v>0</v>
      </c>
      <c r="P21" s="437">
        <f t="shared" si="3"/>
        <v>0.54545454545454541</v>
      </c>
      <c r="Q21" s="408">
        <f t="shared" si="4"/>
        <v>0</v>
      </c>
      <c r="R21" s="292"/>
      <c r="S21" s="409" t="s">
        <v>574</v>
      </c>
      <c r="T21" s="451"/>
      <c r="U21" s="451"/>
      <c r="V21" s="414">
        <v>0</v>
      </c>
      <c r="W21" s="415">
        <v>0</v>
      </c>
      <c r="X21" s="416">
        <v>0</v>
      </c>
      <c r="Y21" s="415">
        <v>0</v>
      </c>
      <c r="Z21" s="416">
        <v>0</v>
      </c>
      <c r="AA21" s="415">
        <v>2</v>
      </c>
      <c r="AB21" s="410">
        <f t="shared" si="5"/>
        <v>0</v>
      </c>
      <c r="AC21" s="421"/>
      <c r="AD21" s="408">
        <f t="shared" si="0"/>
        <v>0</v>
      </c>
      <c r="AE21" s="292"/>
      <c r="AF21" s="292"/>
      <c r="AG21" s="292"/>
      <c r="AH21" s="292"/>
      <c r="AI21" s="249"/>
      <c r="AJ21" s="249"/>
      <c r="AK21" s="249"/>
      <c r="AL21" s="249"/>
      <c r="AM21" s="249"/>
      <c r="AN21" s="249"/>
      <c r="AO21" s="249">
        <f t="shared" si="1"/>
        <v>0</v>
      </c>
      <c r="AP21" s="249"/>
      <c r="AQ21" s="245"/>
      <c r="AR21" s="249"/>
      <c r="AS21" s="249"/>
      <c r="AT21" s="249"/>
      <c r="AU21" s="249"/>
      <c r="AV21" s="249"/>
      <c r="AW21" s="249"/>
      <c r="AX21" s="249">
        <f t="shared" si="2"/>
        <v>0</v>
      </c>
      <c r="AY21" s="249"/>
      <c r="AZ21" s="245"/>
    </row>
    <row r="22" spans="1:52" s="184" customFormat="1" ht="30" customHeight="1" x14ac:dyDescent="0.25">
      <c r="A22" s="14" t="s">
        <v>570</v>
      </c>
      <c r="B22" s="9" t="s">
        <v>284</v>
      </c>
      <c r="C22" s="361" t="s">
        <v>571</v>
      </c>
      <c r="D22" s="259" t="s">
        <v>598</v>
      </c>
      <c r="E22" s="352" t="s">
        <v>599</v>
      </c>
      <c r="F22" s="45">
        <v>0.78500000000000003</v>
      </c>
      <c r="G22" s="11"/>
      <c r="H22" s="271">
        <v>10</v>
      </c>
      <c r="I22" s="11"/>
      <c r="J22" s="436">
        <f>H22/11</f>
        <v>0.90909090909090906</v>
      </c>
      <c r="K22" s="359">
        <v>0</v>
      </c>
      <c r="L22" s="436">
        <f>H22/11</f>
        <v>0.90909090909090906</v>
      </c>
      <c r="M22" s="359">
        <v>0</v>
      </c>
      <c r="N22" s="436">
        <f>H22/11</f>
        <v>0.90909090909090906</v>
      </c>
      <c r="O22" s="359">
        <v>0</v>
      </c>
      <c r="P22" s="437">
        <f t="shared" si="3"/>
        <v>2.7272727272727271</v>
      </c>
      <c r="Q22" s="408">
        <f t="shared" si="4"/>
        <v>0</v>
      </c>
      <c r="R22" s="292"/>
      <c r="S22" s="409" t="s">
        <v>574</v>
      </c>
      <c r="T22" s="451"/>
      <c r="U22" s="451"/>
      <c r="V22" s="414">
        <v>1</v>
      </c>
      <c r="W22" s="415">
        <v>0</v>
      </c>
      <c r="X22" s="416">
        <v>1</v>
      </c>
      <c r="Y22" s="415">
        <v>0</v>
      </c>
      <c r="Z22" s="416">
        <v>1</v>
      </c>
      <c r="AA22" s="415">
        <v>1</v>
      </c>
      <c r="AB22" s="410">
        <f t="shared" si="5"/>
        <v>3</v>
      </c>
      <c r="AC22" s="421">
        <f t="shared" si="6"/>
        <v>0.33333333333333331</v>
      </c>
      <c r="AD22" s="408">
        <f t="shared" si="0"/>
        <v>0.16666666666666666</v>
      </c>
      <c r="AE22" s="292"/>
      <c r="AF22" s="292"/>
      <c r="AG22" s="292"/>
      <c r="AH22" s="292"/>
      <c r="AI22" s="249"/>
      <c r="AJ22" s="249"/>
      <c r="AK22" s="249"/>
      <c r="AL22" s="249"/>
      <c r="AM22" s="249"/>
      <c r="AN22" s="249"/>
      <c r="AO22" s="249">
        <f t="shared" si="1"/>
        <v>0</v>
      </c>
      <c r="AP22" s="249"/>
      <c r="AQ22" s="245"/>
      <c r="AR22" s="249"/>
      <c r="AS22" s="249"/>
      <c r="AT22" s="249"/>
      <c r="AU22" s="249"/>
      <c r="AV22" s="249"/>
      <c r="AW22" s="249"/>
      <c r="AX22" s="249">
        <f t="shared" si="2"/>
        <v>0</v>
      </c>
      <c r="AY22" s="249"/>
      <c r="AZ22" s="245"/>
    </row>
    <row r="23" spans="1:52" s="184" customFormat="1" ht="30" customHeight="1" x14ac:dyDescent="0.25">
      <c r="A23" s="14" t="s">
        <v>570</v>
      </c>
      <c r="B23" s="9" t="s">
        <v>284</v>
      </c>
      <c r="C23" s="361" t="s">
        <v>571</v>
      </c>
      <c r="D23" s="259" t="s">
        <v>600</v>
      </c>
      <c r="E23" s="352" t="s">
        <v>601</v>
      </c>
      <c r="F23" s="45">
        <v>0.78500000000000003</v>
      </c>
      <c r="G23" s="11"/>
      <c r="H23" s="271">
        <v>110</v>
      </c>
      <c r="I23" s="11"/>
      <c r="J23" s="436">
        <v>10</v>
      </c>
      <c r="K23" s="359">
        <v>0</v>
      </c>
      <c r="L23" s="436">
        <v>10</v>
      </c>
      <c r="M23" s="359">
        <v>9</v>
      </c>
      <c r="N23" s="436">
        <v>10</v>
      </c>
      <c r="O23" s="359">
        <v>0</v>
      </c>
      <c r="P23" s="437">
        <f t="shared" si="3"/>
        <v>30</v>
      </c>
      <c r="Q23" s="408">
        <f t="shared" si="4"/>
        <v>0.3</v>
      </c>
      <c r="R23" s="292"/>
      <c r="S23" s="409" t="s">
        <v>574</v>
      </c>
      <c r="T23" s="451"/>
      <c r="U23" s="451"/>
      <c r="V23" s="414">
        <v>10</v>
      </c>
      <c r="W23" s="415">
        <v>5</v>
      </c>
      <c r="X23" s="416">
        <v>10</v>
      </c>
      <c r="Y23" s="415">
        <v>0</v>
      </c>
      <c r="Z23" s="416">
        <v>10</v>
      </c>
      <c r="AA23" s="415">
        <v>10</v>
      </c>
      <c r="AB23" s="410">
        <f t="shared" si="5"/>
        <v>30</v>
      </c>
      <c r="AC23" s="421">
        <f t="shared" si="6"/>
        <v>0.5</v>
      </c>
      <c r="AD23" s="408">
        <f t="shared" si="0"/>
        <v>0.4</v>
      </c>
      <c r="AE23" s="292"/>
      <c r="AF23" s="292"/>
      <c r="AG23" s="292"/>
      <c r="AH23" s="292"/>
      <c r="AI23" s="249"/>
      <c r="AJ23" s="249"/>
      <c r="AK23" s="249"/>
      <c r="AL23" s="249"/>
      <c r="AM23" s="249"/>
      <c r="AN23" s="249"/>
      <c r="AO23" s="249">
        <f t="shared" si="1"/>
        <v>0</v>
      </c>
      <c r="AP23" s="249"/>
      <c r="AQ23" s="245"/>
      <c r="AR23" s="249"/>
      <c r="AS23" s="249"/>
      <c r="AT23" s="249"/>
      <c r="AU23" s="249"/>
      <c r="AV23" s="249"/>
      <c r="AW23" s="249"/>
      <c r="AX23" s="249">
        <f t="shared" si="2"/>
        <v>0</v>
      </c>
      <c r="AY23" s="249"/>
      <c r="AZ23" s="245"/>
    </row>
    <row r="24" spans="1:52" s="184" customFormat="1" ht="30" customHeight="1" x14ac:dyDescent="0.25">
      <c r="A24" s="14" t="s">
        <v>570</v>
      </c>
      <c r="B24" s="9" t="s">
        <v>284</v>
      </c>
      <c r="C24" s="361" t="s">
        <v>571</v>
      </c>
      <c r="D24" s="259" t="s">
        <v>602</v>
      </c>
      <c r="E24" s="352" t="s">
        <v>603</v>
      </c>
      <c r="F24" s="20">
        <v>0.94830000000000003</v>
      </c>
      <c r="G24" s="11"/>
      <c r="H24" s="271">
        <v>77</v>
      </c>
      <c r="I24" s="11"/>
      <c r="J24" s="436">
        <v>7</v>
      </c>
      <c r="K24" s="359">
        <v>0</v>
      </c>
      <c r="L24" s="436">
        <v>7</v>
      </c>
      <c r="M24" s="359">
        <v>0</v>
      </c>
      <c r="N24" s="436">
        <v>7</v>
      </c>
      <c r="O24" s="359">
        <v>6</v>
      </c>
      <c r="P24" s="437">
        <f t="shared" si="3"/>
        <v>21</v>
      </c>
      <c r="Q24" s="408">
        <f t="shared" si="4"/>
        <v>0.2857142857142857</v>
      </c>
      <c r="R24" s="292"/>
      <c r="S24" s="409" t="s">
        <v>574</v>
      </c>
      <c r="T24" s="451"/>
      <c r="U24" s="451"/>
      <c r="V24" s="414">
        <v>7</v>
      </c>
      <c r="W24" s="415">
        <v>1</v>
      </c>
      <c r="X24" s="416">
        <v>7</v>
      </c>
      <c r="Y24" s="415">
        <v>4</v>
      </c>
      <c r="Z24" s="416">
        <v>7</v>
      </c>
      <c r="AA24" s="415">
        <v>4</v>
      </c>
      <c r="AB24" s="410">
        <f t="shared" si="5"/>
        <v>21</v>
      </c>
      <c r="AC24" s="421">
        <f t="shared" si="6"/>
        <v>0.42857142857142855</v>
      </c>
      <c r="AD24" s="408">
        <f t="shared" si="0"/>
        <v>0.3571428571428571</v>
      </c>
      <c r="AE24" s="292"/>
      <c r="AF24" s="292"/>
      <c r="AG24" s="292"/>
      <c r="AH24" s="292"/>
      <c r="AI24" s="249"/>
      <c r="AJ24" s="249"/>
      <c r="AK24" s="249"/>
      <c r="AL24" s="249"/>
      <c r="AM24" s="249"/>
      <c r="AN24" s="249"/>
      <c r="AO24" s="249">
        <f t="shared" si="1"/>
        <v>0</v>
      </c>
      <c r="AP24" s="249"/>
      <c r="AQ24" s="245"/>
      <c r="AR24" s="249"/>
      <c r="AS24" s="249"/>
      <c r="AT24" s="249"/>
      <c r="AU24" s="249"/>
      <c r="AV24" s="249"/>
      <c r="AW24" s="249"/>
      <c r="AX24" s="249">
        <f t="shared" si="2"/>
        <v>0</v>
      </c>
      <c r="AY24" s="249"/>
      <c r="AZ24" s="245"/>
    </row>
    <row r="25" spans="1:52" s="184" customFormat="1" ht="30" customHeight="1" x14ac:dyDescent="0.25">
      <c r="A25" s="14" t="s">
        <v>570</v>
      </c>
      <c r="B25" s="9" t="s">
        <v>284</v>
      </c>
      <c r="C25" s="361" t="s">
        <v>571</v>
      </c>
      <c r="D25" s="259" t="s">
        <v>604</v>
      </c>
      <c r="E25" s="352" t="s">
        <v>392</v>
      </c>
      <c r="F25" s="20">
        <v>0.94830000000000003</v>
      </c>
      <c r="G25" s="11"/>
      <c r="H25" s="271">
        <f>50*11</f>
        <v>550</v>
      </c>
      <c r="I25" s="11"/>
      <c r="J25" s="436">
        <v>50</v>
      </c>
      <c r="K25" s="359">
        <v>40</v>
      </c>
      <c r="L25" s="436">
        <v>50</v>
      </c>
      <c r="M25" s="359">
        <v>45</v>
      </c>
      <c r="N25" s="436">
        <v>50</v>
      </c>
      <c r="O25" s="359">
        <v>56</v>
      </c>
      <c r="P25" s="437">
        <f t="shared" si="3"/>
        <v>150</v>
      </c>
      <c r="Q25" s="408">
        <f t="shared" si="4"/>
        <v>0.94</v>
      </c>
      <c r="R25" s="292"/>
      <c r="S25" s="409" t="s">
        <v>574</v>
      </c>
      <c r="T25" s="451"/>
      <c r="U25" s="451"/>
      <c r="V25" s="414">
        <v>50</v>
      </c>
      <c r="W25" s="415">
        <v>38</v>
      </c>
      <c r="X25" s="416">
        <v>50</v>
      </c>
      <c r="Y25" s="415">
        <v>32</v>
      </c>
      <c r="Z25" s="416">
        <v>50</v>
      </c>
      <c r="AA25" s="415">
        <v>49</v>
      </c>
      <c r="AB25" s="410">
        <f t="shared" si="5"/>
        <v>150</v>
      </c>
      <c r="AC25" s="421">
        <f t="shared" si="6"/>
        <v>0.79333333333333333</v>
      </c>
      <c r="AD25" s="408">
        <f t="shared" si="0"/>
        <v>0.8666666666666667</v>
      </c>
      <c r="AE25" s="292"/>
      <c r="AF25" s="292"/>
      <c r="AG25" s="292"/>
      <c r="AH25" s="292"/>
      <c r="AI25" s="249"/>
      <c r="AJ25" s="249"/>
      <c r="AK25" s="249"/>
      <c r="AL25" s="249"/>
      <c r="AM25" s="249"/>
      <c r="AN25" s="249"/>
      <c r="AO25" s="249">
        <f t="shared" si="1"/>
        <v>0</v>
      </c>
      <c r="AP25" s="249"/>
      <c r="AQ25" s="245"/>
      <c r="AR25" s="249"/>
      <c r="AS25" s="249"/>
      <c r="AT25" s="249"/>
      <c r="AU25" s="249"/>
      <c r="AV25" s="249"/>
      <c r="AW25" s="249"/>
      <c r="AX25" s="249">
        <f t="shared" si="2"/>
        <v>0</v>
      </c>
      <c r="AY25" s="249"/>
      <c r="AZ25" s="245"/>
    </row>
    <row r="26" spans="1:52" s="184" customFormat="1" ht="45" x14ac:dyDescent="0.25">
      <c r="A26" s="14" t="s">
        <v>570</v>
      </c>
      <c r="B26" s="9" t="s">
        <v>284</v>
      </c>
      <c r="C26" s="361" t="s">
        <v>571</v>
      </c>
      <c r="D26" s="259" t="s">
        <v>605</v>
      </c>
      <c r="E26" s="352" t="s">
        <v>606</v>
      </c>
      <c r="F26" s="20">
        <v>0.88560000000000005</v>
      </c>
      <c r="G26" s="11"/>
      <c r="H26" s="271">
        <f>2*11</f>
        <v>22</v>
      </c>
      <c r="I26" s="11"/>
      <c r="J26" s="436">
        <v>2</v>
      </c>
      <c r="K26" s="359">
        <v>2</v>
      </c>
      <c r="L26" s="436">
        <v>2</v>
      </c>
      <c r="M26" s="359">
        <v>1</v>
      </c>
      <c r="N26" s="436">
        <v>2</v>
      </c>
      <c r="O26" s="359">
        <v>0</v>
      </c>
      <c r="P26" s="437">
        <f t="shared" si="3"/>
        <v>6</v>
      </c>
      <c r="Q26" s="408">
        <f t="shared" si="4"/>
        <v>0.5</v>
      </c>
      <c r="R26" s="292"/>
      <c r="S26" s="409" t="s">
        <v>574</v>
      </c>
      <c r="T26" s="451"/>
      <c r="U26" s="451"/>
      <c r="V26" s="414">
        <v>2</v>
      </c>
      <c r="W26" s="415">
        <v>0</v>
      </c>
      <c r="X26" s="416">
        <v>2</v>
      </c>
      <c r="Y26" s="415">
        <v>1</v>
      </c>
      <c r="Z26" s="416">
        <v>2</v>
      </c>
      <c r="AA26" s="415">
        <v>0</v>
      </c>
      <c r="AB26" s="410">
        <f t="shared" si="5"/>
        <v>6</v>
      </c>
      <c r="AC26" s="421">
        <f t="shared" si="6"/>
        <v>0.16666666666666666</v>
      </c>
      <c r="AD26" s="408">
        <f t="shared" si="0"/>
        <v>0.33333333333333331</v>
      </c>
      <c r="AE26" s="292"/>
      <c r="AF26" s="292"/>
      <c r="AG26" s="292"/>
      <c r="AH26" s="292"/>
      <c r="AI26" s="249"/>
      <c r="AJ26" s="249"/>
      <c r="AK26" s="249"/>
      <c r="AL26" s="249"/>
      <c r="AM26" s="249"/>
      <c r="AN26" s="249"/>
      <c r="AO26" s="249">
        <f t="shared" ref="AO26:AO45" si="9">AI26+AK26+AM26</f>
        <v>0</v>
      </c>
      <c r="AP26" s="249"/>
      <c r="AQ26" s="245"/>
      <c r="AR26" s="249"/>
      <c r="AS26" s="249"/>
      <c r="AT26" s="249"/>
      <c r="AU26" s="249"/>
      <c r="AV26" s="249"/>
      <c r="AW26" s="249"/>
      <c r="AX26" s="249">
        <f t="shared" ref="AX26:AX45" si="10">AR26+AT26+AV26</f>
        <v>0</v>
      </c>
      <c r="AY26" s="249"/>
      <c r="AZ26" s="245"/>
    </row>
    <row r="27" spans="1:52" s="184" customFormat="1" ht="30" customHeight="1" x14ac:dyDescent="0.25">
      <c r="A27" s="14" t="s">
        <v>570</v>
      </c>
      <c r="B27" s="9" t="s">
        <v>284</v>
      </c>
      <c r="C27" s="361" t="s">
        <v>571</v>
      </c>
      <c r="D27" s="259" t="s">
        <v>605</v>
      </c>
      <c r="E27" s="352" t="s">
        <v>607</v>
      </c>
      <c r="F27" s="20">
        <v>0.82899999999999996</v>
      </c>
      <c r="G27" s="11"/>
      <c r="H27" s="271">
        <v>3</v>
      </c>
      <c r="I27" s="11"/>
      <c r="J27" s="436">
        <f>3/11</f>
        <v>0.27272727272727271</v>
      </c>
      <c r="K27" s="359">
        <v>0</v>
      </c>
      <c r="L27" s="436">
        <f>3/11</f>
        <v>0.27272727272727271</v>
      </c>
      <c r="M27" s="359">
        <v>0</v>
      </c>
      <c r="N27" s="436">
        <f>3/11</f>
        <v>0.27272727272727271</v>
      </c>
      <c r="O27" s="359">
        <v>0</v>
      </c>
      <c r="P27" s="437">
        <f t="shared" si="3"/>
        <v>0.81818181818181812</v>
      </c>
      <c r="Q27" s="408">
        <f t="shared" si="4"/>
        <v>0</v>
      </c>
      <c r="R27" s="292"/>
      <c r="S27" s="409" t="s">
        <v>574</v>
      </c>
      <c r="T27" s="451"/>
      <c r="U27" s="451"/>
      <c r="V27" s="414">
        <v>0</v>
      </c>
      <c r="W27" s="415">
        <v>0</v>
      </c>
      <c r="X27" s="416">
        <v>0</v>
      </c>
      <c r="Y27" s="415">
        <v>0</v>
      </c>
      <c r="Z27" s="416">
        <v>0</v>
      </c>
      <c r="AA27" s="415">
        <v>0</v>
      </c>
      <c r="AB27" s="410">
        <f t="shared" si="5"/>
        <v>0</v>
      </c>
      <c r="AC27" s="421"/>
      <c r="AD27" s="408">
        <f t="shared" si="0"/>
        <v>0</v>
      </c>
      <c r="AE27" s="292"/>
      <c r="AF27" s="292"/>
      <c r="AG27" s="292"/>
      <c r="AH27" s="292"/>
      <c r="AI27" s="249"/>
      <c r="AJ27" s="249"/>
      <c r="AK27" s="249"/>
      <c r="AL27" s="249"/>
      <c r="AM27" s="249"/>
      <c r="AN27" s="249"/>
      <c r="AO27" s="249">
        <f t="shared" si="9"/>
        <v>0</v>
      </c>
      <c r="AP27" s="249"/>
      <c r="AQ27" s="245"/>
      <c r="AR27" s="249"/>
      <c r="AS27" s="249"/>
      <c r="AT27" s="249"/>
      <c r="AU27" s="249"/>
      <c r="AV27" s="249"/>
      <c r="AW27" s="249"/>
      <c r="AX27" s="249">
        <f t="shared" si="10"/>
        <v>0</v>
      </c>
      <c r="AY27" s="249"/>
      <c r="AZ27" s="245"/>
    </row>
    <row r="28" spans="1:52" s="184" customFormat="1" ht="30" customHeight="1" x14ac:dyDescent="0.25">
      <c r="A28" s="14" t="s">
        <v>570</v>
      </c>
      <c r="B28" s="9" t="s">
        <v>284</v>
      </c>
      <c r="C28" s="361" t="s">
        <v>571</v>
      </c>
      <c r="D28" s="259" t="s">
        <v>605</v>
      </c>
      <c r="E28" s="352" t="s">
        <v>608</v>
      </c>
      <c r="F28" s="20">
        <v>0.82899999999999996</v>
      </c>
      <c r="G28" s="11"/>
      <c r="H28" s="271">
        <v>4</v>
      </c>
      <c r="I28" s="11"/>
      <c r="J28" s="436">
        <f>4/11</f>
        <v>0.36363636363636365</v>
      </c>
      <c r="K28" s="359">
        <v>0</v>
      </c>
      <c r="L28" s="436">
        <f>4/11</f>
        <v>0.36363636363636365</v>
      </c>
      <c r="M28" s="359">
        <v>0</v>
      </c>
      <c r="N28" s="436">
        <f>4/11</f>
        <v>0.36363636363636365</v>
      </c>
      <c r="O28" s="359">
        <v>0</v>
      </c>
      <c r="P28" s="437">
        <f t="shared" si="3"/>
        <v>1.0909090909090908</v>
      </c>
      <c r="Q28" s="408">
        <f t="shared" si="4"/>
        <v>0</v>
      </c>
      <c r="R28" s="292"/>
      <c r="S28" s="409" t="s">
        <v>574</v>
      </c>
      <c r="T28" s="451"/>
      <c r="U28" s="451"/>
      <c r="V28" s="414">
        <v>0</v>
      </c>
      <c r="W28" s="415">
        <v>0</v>
      </c>
      <c r="X28" s="416">
        <v>0</v>
      </c>
      <c r="Y28" s="415">
        <v>0</v>
      </c>
      <c r="Z28" s="416">
        <v>0</v>
      </c>
      <c r="AA28" s="415">
        <v>1</v>
      </c>
      <c r="AB28" s="410">
        <f t="shared" si="5"/>
        <v>0</v>
      </c>
      <c r="AC28" s="421"/>
      <c r="AD28" s="408">
        <f t="shared" si="0"/>
        <v>0</v>
      </c>
      <c r="AE28" s="292"/>
      <c r="AF28" s="292"/>
      <c r="AG28" s="292"/>
      <c r="AH28" s="292"/>
      <c r="AI28" s="249"/>
      <c r="AJ28" s="249"/>
      <c r="AK28" s="249"/>
      <c r="AL28" s="249"/>
      <c r="AM28" s="249"/>
      <c r="AN28" s="249"/>
      <c r="AO28" s="249">
        <f t="shared" si="9"/>
        <v>0</v>
      </c>
      <c r="AP28" s="249"/>
      <c r="AQ28" s="245"/>
      <c r="AR28" s="249"/>
      <c r="AS28" s="249"/>
      <c r="AT28" s="249"/>
      <c r="AU28" s="249"/>
      <c r="AV28" s="249"/>
      <c r="AW28" s="249"/>
      <c r="AX28" s="249">
        <f t="shared" si="10"/>
        <v>0</v>
      </c>
      <c r="AY28" s="249"/>
      <c r="AZ28" s="245"/>
    </row>
    <row r="29" spans="1:52" s="184" customFormat="1" ht="30" customHeight="1" x14ac:dyDescent="0.25">
      <c r="A29" s="14" t="s">
        <v>570</v>
      </c>
      <c r="B29" s="9" t="s">
        <v>284</v>
      </c>
      <c r="C29" s="361" t="s">
        <v>571</v>
      </c>
      <c r="D29" s="259" t="s">
        <v>609</v>
      </c>
      <c r="E29" s="352" t="s">
        <v>610</v>
      </c>
      <c r="F29" s="20">
        <v>1.1509</v>
      </c>
      <c r="G29" s="11"/>
      <c r="H29" s="271">
        <v>220</v>
      </c>
      <c r="I29" s="11"/>
      <c r="J29" s="436">
        <v>20</v>
      </c>
      <c r="K29" s="359">
        <v>15</v>
      </c>
      <c r="L29" s="436">
        <v>20</v>
      </c>
      <c r="M29" s="359">
        <v>7</v>
      </c>
      <c r="N29" s="436">
        <v>20</v>
      </c>
      <c r="O29" s="359">
        <v>39</v>
      </c>
      <c r="P29" s="437">
        <f t="shared" si="3"/>
        <v>60</v>
      </c>
      <c r="Q29" s="408">
        <f t="shared" si="4"/>
        <v>1.0166666666666666</v>
      </c>
      <c r="R29" s="292"/>
      <c r="S29" s="409" t="s">
        <v>574</v>
      </c>
      <c r="T29" s="451"/>
      <c r="U29" s="451"/>
      <c r="V29" s="414">
        <v>20</v>
      </c>
      <c r="W29" s="415">
        <v>33</v>
      </c>
      <c r="X29" s="416">
        <v>20</v>
      </c>
      <c r="Y29" s="415">
        <v>31</v>
      </c>
      <c r="Z29" s="416">
        <v>20</v>
      </c>
      <c r="AA29" s="415">
        <v>44</v>
      </c>
      <c r="AB29" s="410">
        <f t="shared" si="5"/>
        <v>60</v>
      </c>
      <c r="AC29" s="421">
        <f t="shared" si="6"/>
        <v>1.8</v>
      </c>
      <c r="AD29" s="408">
        <f t="shared" si="0"/>
        <v>1.4083333333333332</v>
      </c>
      <c r="AE29" s="292"/>
      <c r="AF29" s="292"/>
      <c r="AG29" s="292"/>
      <c r="AH29" s="292"/>
      <c r="AI29" s="249"/>
      <c r="AJ29" s="249"/>
      <c r="AK29" s="249"/>
      <c r="AL29" s="249"/>
      <c r="AM29" s="249"/>
      <c r="AN29" s="249"/>
      <c r="AO29" s="249">
        <f t="shared" si="9"/>
        <v>0</v>
      </c>
      <c r="AP29" s="249"/>
      <c r="AQ29" s="245"/>
      <c r="AR29" s="249"/>
      <c r="AS29" s="249"/>
      <c r="AT29" s="249"/>
      <c r="AU29" s="249"/>
      <c r="AV29" s="249"/>
      <c r="AW29" s="249"/>
      <c r="AX29" s="249">
        <f t="shared" si="10"/>
        <v>0</v>
      </c>
      <c r="AY29" s="249"/>
      <c r="AZ29" s="245"/>
    </row>
    <row r="30" spans="1:52" s="184" customFormat="1" ht="30" customHeight="1" x14ac:dyDescent="0.25">
      <c r="A30" s="14" t="s">
        <v>570</v>
      </c>
      <c r="B30" s="9" t="s">
        <v>284</v>
      </c>
      <c r="C30" s="361" t="s">
        <v>571</v>
      </c>
      <c r="D30" s="259" t="s">
        <v>611</v>
      </c>
      <c r="E30" s="352" t="s">
        <v>612</v>
      </c>
      <c r="F30" s="20">
        <v>1.1509</v>
      </c>
      <c r="G30" s="11"/>
      <c r="H30" s="271">
        <v>38</v>
      </c>
      <c r="I30" s="11"/>
      <c r="J30" s="436">
        <v>3</v>
      </c>
      <c r="K30" s="359">
        <v>0</v>
      </c>
      <c r="L30" s="436">
        <v>3</v>
      </c>
      <c r="M30" s="359">
        <v>0</v>
      </c>
      <c r="N30" s="436">
        <v>3</v>
      </c>
      <c r="O30" s="359">
        <v>0</v>
      </c>
      <c r="P30" s="437">
        <f t="shared" si="3"/>
        <v>9</v>
      </c>
      <c r="Q30" s="408">
        <f t="shared" si="4"/>
        <v>0</v>
      </c>
      <c r="R30" s="292"/>
      <c r="S30" s="409" t="s">
        <v>574</v>
      </c>
      <c r="T30" s="451"/>
      <c r="U30" s="451"/>
      <c r="V30" s="414">
        <v>3</v>
      </c>
      <c r="W30" s="415">
        <v>1</v>
      </c>
      <c r="X30" s="416">
        <v>3</v>
      </c>
      <c r="Y30" s="415">
        <v>0</v>
      </c>
      <c r="Z30" s="416">
        <v>3</v>
      </c>
      <c r="AA30" s="415">
        <v>3</v>
      </c>
      <c r="AB30" s="410">
        <f t="shared" si="5"/>
        <v>9</v>
      </c>
      <c r="AC30" s="421">
        <f t="shared" si="6"/>
        <v>0.44444444444444442</v>
      </c>
      <c r="AD30" s="408">
        <f t="shared" si="0"/>
        <v>0.22222222222222221</v>
      </c>
      <c r="AE30" s="292"/>
      <c r="AF30" s="292"/>
      <c r="AG30" s="292"/>
      <c r="AH30" s="292"/>
      <c r="AI30" s="249"/>
      <c r="AJ30" s="249"/>
      <c r="AK30" s="249"/>
      <c r="AL30" s="249"/>
      <c r="AM30" s="249"/>
      <c r="AN30" s="249"/>
      <c r="AO30" s="249">
        <f t="shared" si="9"/>
        <v>0</v>
      </c>
      <c r="AP30" s="249"/>
      <c r="AQ30" s="245"/>
      <c r="AR30" s="249"/>
      <c r="AS30" s="249"/>
      <c r="AT30" s="249"/>
      <c r="AU30" s="249"/>
      <c r="AV30" s="249"/>
      <c r="AW30" s="249"/>
      <c r="AX30" s="249">
        <f t="shared" si="10"/>
        <v>0</v>
      </c>
      <c r="AY30" s="249"/>
      <c r="AZ30" s="245"/>
    </row>
    <row r="31" spans="1:52" s="184" customFormat="1" ht="30" customHeight="1" x14ac:dyDescent="0.25">
      <c r="A31" s="14" t="s">
        <v>570</v>
      </c>
      <c r="B31" s="9" t="s">
        <v>284</v>
      </c>
      <c r="C31" s="361" t="s">
        <v>571</v>
      </c>
      <c r="D31" s="259" t="s">
        <v>613</v>
      </c>
      <c r="E31" s="352" t="s">
        <v>614</v>
      </c>
      <c r="F31" s="20">
        <v>1.1509</v>
      </c>
      <c r="G31" s="11"/>
      <c r="H31" s="271">
        <v>88</v>
      </c>
      <c r="I31" s="11"/>
      <c r="J31" s="436">
        <f>H31/11</f>
        <v>8</v>
      </c>
      <c r="K31" s="359">
        <v>9</v>
      </c>
      <c r="L31" s="436">
        <v>8</v>
      </c>
      <c r="M31" s="359">
        <v>9</v>
      </c>
      <c r="N31" s="436">
        <v>8</v>
      </c>
      <c r="O31" s="359">
        <v>7</v>
      </c>
      <c r="P31" s="437">
        <f t="shared" si="3"/>
        <v>24</v>
      </c>
      <c r="Q31" s="408">
        <f t="shared" si="4"/>
        <v>1.0416666666666667</v>
      </c>
      <c r="R31" s="292"/>
      <c r="S31" s="409" t="s">
        <v>574</v>
      </c>
      <c r="T31" s="451"/>
      <c r="U31" s="451"/>
      <c r="V31" s="414">
        <v>8</v>
      </c>
      <c r="W31" s="415">
        <v>7</v>
      </c>
      <c r="X31" s="416">
        <v>8</v>
      </c>
      <c r="Y31" s="415">
        <v>6</v>
      </c>
      <c r="Z31" s="416">
        <v>8</v>
      </c>
      <c r="AA31" s="415">
        <v>7</v>
      </c>
      <c r="AB31" s="410">
        <f t="shared" si="5"/>
        <v>24</v>
      </c>
      <c r="AC31" s="421">
        <f t="shared" si="6"/>
        <v>0.83333333333333337</v>
      </c>
      <c r="AD31" s="408">
        <f t="shared" si="0"/>
        <v>0.9375</v>
      </c>
      <c r="AE31" s="292"/>
      <c r="AF31" s="292"/>
      <c r="AG31" s="292"/>
      <c r="AH31" s="292"/>
      <c r="AI31" s="249"/>
      <c r="AJ31" s="249"/>
      <c r="AK31" s="249"/>
      <c r="AL31" s="249"/>
      <c r="AM31" s="249"/>
      <c r="AN31" s="249"/>
      <c r="AO31" s="249">
        <f t="shared" si="9"/>
        <v>0</v>
      </c>
      <c r="AP31" s="249"/>
      <c r="AQ31" s="245"/>
      <c r="AR31" s="249"/>
      <c r="AS31" s="249"/>
      <c r="AT31" s="249"/>
      <c r="AU31" s="249"/>
      <c r="AV31" s="249"/>
      <c r="AW31" s="249"/>
      <c r="AX31" s="249">
        <f t="shared" si="10"/>
        <v>0</v>
      </c>
      <c r="AY31" s="249"/>
      <c r="AZ31" s="245"/>
    </row>
    <row r="32" spans="1:52" s="184" customFormat="1" ht="30" customHeight="1" x14ac:dyDescent="0.25">
      <c r="A32" s="14" t="s">
        <v>570</v>
      </c>
      <c r="B32" s="9" t="s">
        <v>284</v>
      </c>
      <c r="C32" s="361" t="s">
        <v>571</v>
      </c>
      <c r="D32" s="259" t="s">
        <v>615</v>
      </c>
      <c r="E32" s="352" t="s">
        <v>616</v>
      </c>
      <c r="F32" s="20">
        <v>0.8629</v>
      </c>
      <c r="G32" s="11"/>
      <c r="H32" s="271">
        <v>5</v>
      </c>
      <c r="I32" s="11"/>
      <c r="J32" s="436">
        <v>0.45454545454545453</v>
      </c>
      <c r="K32" s="359">
        <v>0</v>
      </c>
      <c r="L32" s="436">
        <v>0.45454545454545453</v>
      </c>
      <c r="M32" s="359">
        <v>0</v>
      </c>
      <c r="N32" s="436">
        <v>0.45454545454545453</v>
      </c>
      <c r="O32" s="359">
        <v>0</v>
      </c>
      <c r="P32" s="437">
        <f t="shared" si="3"/>
        <v>1.3636363636363635</v>
      </c>
      <c r="Q32" s="408">
        <f t="shared" si="4"/>
        <v>0</v>
      </c>
      <c r="R32" s="292"/>
      <c r="S32" s="409" t="s">
        <v>574</v>
      </c>
      <c r="T32" s="451"/>
      <c r="U32" s="451"/>
      <c r="V32" s="414">
        <v>0</v>
      </c>
      <c r="W32" s="415">
        <v>0</v>
      </c>
      <c r="X32" s="416">
        <v>0</v>
      </c>
      <c r="Y32" s="415">
        <v>0</v>
      </c>
      <c r="Z32" s="416">
        <v>0</v>
      </c>
      <c r="AA32" s="415">
        <v>0</v>
      </c>
      <c r="AB32" s="410">
        <f t="shared" si="5"/>
        <v>0</v>
      </c>
      <c r="AC32" s="421"/>
      <c r="AD32" s="408">
        <f t="shared" si="0"/>
        <v>0</v>
      </c>
      <c r="AE32" s="292"/>
      <c r="AF32" s="292"/>
      <c r="AG32" s="292"/>
      <c r="AH32" s="292"/>
      <c r="AI32" s="249"/>
      <c r="AJ32" s="249"/>
      <c r="AK32" s="249"/>
      <c r="AL32" s="249"/>
      <c r="AM32" s="249"/>
      <c r="AN32" s="249"/>
      <c r="AO32" s="249">
        <f t="shared" si="9"/>
        <v>0</v>
      </c>
      <c r="AP32" s="249"/>
      <c r="AQ32" s="245"/>
      <c r="AR32" s="249"/>
      <c r="AS32" s="249"/>
      <c r="AT32" s="249"/>
      <c r="AU32" s="249"/>
      <c r="AV32" s="249"/>
      <c r="AW32" s="249"/>
      <c r="AX32" s="249">
        <f t="shared" si="10"/>
        <v>0</v>
      </c>
      <c r="AY32" s="249"/>
      <c r="AZ32" s="245"/>
    </row>
    <row r="33" spans="1:52" s="184" customFormat="1" ht="30" customHeight="1" x14ac:dyDescent="0.25">
      <c r="A33" s="14" t="s">
        <v>570</v>
      </c>
      <c r="B33" s="9" t="s">
        <v>284</v>
      </c>
      <c r="C33" s="361" t="s">
        <v>571</v>
      </c>
      <c r="D33" s="259" t="s">
        <v>617</v>
      </c>
      <c r="E33" s="353" t="s">
        <v>618</v>
      </c>
      <c r="F33" s="20">
        <v>0.8629</v>
      </c>
      <c r="G33" s="11"/>
      <c r="H33" s="271">
        <f>2*11</f>
        <v>22</v>
      </c>
      <c r="I33" s="11"/>
      <c r="J33" s="436">
        <v>2</v>
      </c>
      <c r="K33" s="359">
        <v>2</v>
      </c>
      <c r="L33" s="436">
        <v>2</v>
      </c>
      <c r="M33" s="359">
        <v>5</v>
      </c>
      <c r="N33" s="436">
        <v>2</v>
      </c>
      <c r="O33" s="359">
        <v>6</v>
      </c>
      <c r="P33" s="437">
        <f t="shared" si="3"/>
        <v>6</v>
      </c>
      <c r="Q33" s="408">
        <f t="shared" si="4"/>
        <v>2.1666666666666665</v>
      </c>
      <c r="R33" s="292"/>
      <c r="S33" s="409" t="s">
        <v>574</v>
      </c>
      <c r="T33" s="451"/>
      <c r="U33" s="451"/>
      <c r="V33" s="414">
        <v>2</v>
      </c>
      <c r="W33" s="415">
        <v>5</v>
      </c>
      <c r="X33" s="416">
        <v>2</v>
      </c>
      <c r="Y33" s="415">
        <v>2</v>
      </c>
      <c r="Z33" s="416">
        <v>2</v>
      </c>
      <c r="AA33" s="415">
        <v>1</v>
      </c>
      <c r="AB33" s="410">
        <f t="shared" si="5"/>
        <v>6</v>
      </c>
      <c r="AC33" s="421">
        <f t="shared" si="6"/>
        <v>1.3333333333333333</v>
      </c>
      <c r="AD33" s="408">
        <f t="shared" si="0"/>
        <v>1.75</v>
      </c>
      <c r="AE33" s="292"/>
      <c r="AF33" s="292"/>
      <c r="AG33" s="292"/>
      <c r="AH33" s="292"/>
      <c r="AI33" s="249"/>
      <c r="AJ33" s="249"/>
      <c r="AK33" s="249"/>
      <c r="AL33" s="249"/>
      <c r="AM33" s="249"/>
      <c r="AN33" s="249"/>
      <c r="AO33" s="249">
        <f t="shared" si="9"/>
        <v>0</v>
      </c>
      <c r="AP33" s="249"/>
      <c r="AQ33" s="245"/>
      <c r="AR33" s="249"/>
      <c r="AS33" s="249"/>
      <c r="AT33" s="249"/>
      <c r="AU33" s="249"/>
      <c r="AV33" s="249"/>
      <c r="AW33" s="249"/>
      <c r="AX33" s="249">
        <f t="shared" si="10"/>
        <v>0</v>
      </c>
      <c r="AY33" s="249"/>
      <c r="AZ33" s="245"/>
    </row>
    <row r="34" spans="1:52" s="184" customFormat="1" ht="30" customHeight="1" x14ac:dyDescent="0.25">
      <c r="A34" s="14" t="s">
        <v>570</v>
      </c>
      <c r="B34" s="9" t="s">
        <v>284</v>
      </c>
      <c r="C34" s="361" t="s">
        <v>571</v>
      </c>
      <c r="D34" s="259" t="s">
        <v>619</v>
      </c>
      <c r="E34" s="352" t="s">
        <v>620</v>
      </c>
      <c r="F34" s="20">
        <v>1.0576000000000001</v>
      </c>
      <c r="G34" s="11"/>
      <c r="H34" s="271">
        <v>462</v>
      </c>
      <c r="I34" s="11"/>
      <c r="J34" s="436">
        <v>42</v>
      </c>
      <c r="K34" s="359">
        <v>2</v>
      </c>
      <c r="L34" s="436">
        <v>42</v>
      </c>
      <c r="M34" s="359">
        <v>8</v>
      </c>
      <c r="N34" s="436">
        <v>42</v>
      </c>
      <c r="O34" s="359">
        <v>75</v>
      </c>
      <c r="P34" s="437">
        <f t="shared" si="3"/>
        <v>126</v>
      </c>
      <c r="Q34" s="408">
        <f t="shared" si="4"/>
        <v>0.67460317460317465</v>
      </c>
      <c r="R34" s="292"/>
      <c r="S34" s="409" t="s">
        <v>574</v>
      </c>
      <c r="T34" s="451"/>
      <c r="U34" s="451"/>
      <c r="V34" s="414">
        <v>42</v>
      </c>
      <c r="W34" s="415">
        <v>26</v>
      </c>
      <c r="X34" s="416">
        <v>42</v>
      </c>
      <c r="Y34" s="415">
        <v>42</v>
      </c>
      <c r="Z34" s="416">
        <v>42</v>
      </c>
      <c r="AA34" s="415">
        <v>0</v>
      </c>
      <c r="AB34" s="410">
        <f t="shared" si="5"/>
        <v>126</v>
      </c>
      <c r="AC34" s="421">
        <f t="shared" si="6"/>
        <v>0.53968253968253965</v>
      </c>
      <c r="AD34" s="408">
        <f t="shared" si="0"/>
        <v>0.60714285714285721</v>
      </c>
      <c r="AE34" s="292"/>
      <c r="AF34" s="292"/>
      <c r="AG34" s="292"/>
      <c r="AH34" s="292"/>
      <c r="AI34" s="249"/>
      <c r="AJ34" s="249"/>
      <c r="AK34" s="249"/>
      <c r="AL34" s="249"/>
      <c r="AM34" s="249"/>
      <c r="AN34" s="249"/>
      <c r="AO34" s="249">
        <f t="shared" si="9"/>
        <v>0</v>
      </c>
      <c r="AP34" s="249"/>
      <c r="AQ34" s="245"/>
      <c r="AR34" s="249"/>
      <c r="AS34" s="249"/>
      <c r="AT34" s="249"/>
      <c r="AU34" s="249"/>
      <c r="AV34" s="249"/>
      <c r="AW34" s="249"/>
      <c r="AX34" s="249">
        <f t="shared" si="10"/>
        <v>0</v>
      </c>
      <c r="AY34" s="249"/>
      <c r="AZ34" s="245"/>
    </row>
    <row r="35" spans="1:52" s="184" customFormat="1" ht="42.75" customHeight="1" x14ac:dyDescent="0.25">
      <c r="A35" s="14" t="s">
        <v>570</v>
      </c>
      <c r="B35" s="9" t="s">
        <v>284</v>
      </c>
      <c r="C35" s="361" t="s">
        <v>571</v>
      </c>
      <c r="D35" s="261" t="s">
        <v>621</v>
      </c>
      <c r="E35" s="353" t="s">
        <v>622</v>
      </c>
      <c r="F35" s="45">
        <v>0.78420000000000001</v>
      </c>
      <c r="G35" s="11"/>
      <c r="H35" s="271">
        <v>2840</v>
      </c>
      <c r="I35" s="11"/>
      <c r="J35" s="436">
        <v>258</v>
      </c>
      <c r="K35" s="359">
        <v>69</v>
      </c>
      <c r="L35" s="436">
        <v>258</v>
      </c>
      <c r="M35" s="359">
        <v>118</v>
      </c>
      <c r="N35" s="436">
        <v>258</v>
      </c>
      <c r="O35" s="359">
        <v>540</v>
      </c>
      <c r="P35" s="437">
        <f t="shared" si="3"/>
        <v>774</v>
      </c>
      <c r="Q35" s="408">
        <f t="shared" si="4"/>
        <v>0.93927648578811374</v>
      </c>
      <c r="R35" s="292"/>
      <c r="S35" s="409" t="s">
        <v>574</v>
      </c>
      <c r="T35" s="451"/>
      <c r="U35" s="451"/>
      <c r="V35" s="414">
        <v>258</v>
      </c>
      <c r="W35" s="415">
        <v>142</v>
      </c>
      <c r="X35" s="416">
        <v>258</v>
      </c>
      <c r="Y35" s="415">
        <v>318</v>
      </c>
      <c r="Z35" s="416">
        <v>258</v>
      </c>
      <c r="AA35" s="415">
        <v>0</v>
      </c>
      <c r="AB35" s="410">
        <f t="shared" si="5"/>
        <v>774</v>
      </c>
      <c r="AC35" s="421">
        <f t="shared" si="6"/>
        <v>0.59431524547803616</v>
      </c>
      <c r="AD35" s="408">
        <f t="shared" si="0"/>
        <v>0.76679586563307489</v>
      </c>
      <c r="AE35" s="292"/>
      <c r="AF35" s="292"/>
      <c r="AG35" s="292"/>
      <c r="AH35" s="292"/>
      <c r="AI35" s="249"/>
      <c r="AJ35" s="249"/>
      <c r="AK35" s="249"/>
      <c r="AL35" s="249"/>
      <c r="AM35" s="249"/>
      <c r="AN35" s="249"/>
      <c r="AO35" s="249">
        <f t="shared" si="9"/>
        <v>0</v>
      </c>
      <c r="AP35" s="249"/>
      <c r="AQ35" s="245"/>
      <c r="AR35" s="249"/>
      <c r="AS35" s="249"/>
      <c r="AT35" s="249"/>
      <c r="AU35" s="249"/>
      <c r="AV35" s="249"/>
      <c r="AW35" s="249"/>
      <c r="AX35" s="249">
        <f t="shared" si="10"/>
        <v>0</v>
      </c>
      <c r="AY35" s="249"/>
      <c r="AZ35" s="245"/>
    </row>
    <row r="36" spans="1:52" s="184" customFormat="1" ht="30" customHeight="1" x14ac:dyDescent="0.25">
      <c r="A36" s="14" t="s">
        <v>570</v>
      </c>
      <c r="B36" s="9" t="s">
        <v>284</v>
      </c>
      <c r="C36" s="361" t="s">
        <v>571</v>
      </c>
      <c r="D36" s="259" t="s">
        <v>623</v>
      </c>
      <c r="E36" s="354" t="s">
        <v>624</v>
      </c>
      <c r="F36" s="419"/>
      <c r="G36" s="11"/>
      <c r="H36" s="271">
        <v>284</v>
      </c>
      <c r="I36" s="11"/>
      <c r="J36" s="436">
        <v>47</v>
      </c>
      <c r="K36" s="359">
        <v>0</v>
      </c>
      <c r="L36" s="436">
        <v>47</v>
      </c>
      <c r="M36" s="359">
        <v>0</v>
      </c>
      <c r="N36" s="436">
        <v>47</v>
      </c>
      <c r="O36" s="359">
        <v>0</v>
      </c>
      <c r="P36" s="437">
        <f>+J36+L36+N36</f>
        <v>141</v>
      </c>
      <c r="Q36" s="408">
        <f t="shared" ref="Q36:Q39" si="11">+(K36+M36+O36)/(J36+L36+N36)</f>
        <v>0</v>
      </c>
      <c r="R36" s="292"/>
      <c r="S36" s="292"/>
      <c r="T36" s="292"/>
      <c r="U36" s="292"/>
      <c r="V36" s="358"/>
      <c r="W36" s="249"/>
      <c r="X36" s="358"/>
      <c r="Y36" s="249"/>
      <c r="Z36" s="358"/>
      <c r="AA36" s="249"/>
      <c r="AB36" s="358"/>
      <c r="AC36" s="421"/>
      <c r="AD36" s="408">
        <f t="shared" si="0"/>
        <v>0</v>
      </c>
      <c r="AE36" s="292"/>
      <c r="AF36" s="292"/>
      <c r="AG36" s="292"/>
      <c r="AH36" s="292"/>
      <c r="AI36" s="249"/>
      <c r="AJ36" s="249"/>
      <c r="AK36" s="249"/>
      <c r="AL36" s="249"/>
      <c r="AM36" s="249"/>
      <c r="AN36" s="249"/>
      <c r="AO36" s="249"/>
      <c r="AP36" s="249"/>
      <c r="AQ36" s="245"/>
      <c r="AR36" s="249"/>
      <c r="AS36" s="249"/>
      <c r="AT36" s="249"/>
      <c r="AU36" s="249"/>
      <c r="AV36" s="249"/>
      <c r="AW36" s="249"/>
      <c r="AX36" s="249"/>
      <c r="AY36" s="249"/>
      <c r="AZ36" s="245"/>
    </row>
    <row r="37" spans="1:52" s="184" customFormat="1" ht="30" customHeight="1" x14ac:dyDescent="0.25">
      <c r="A37" s="14" t="s">
        <v>570</v>
      </c>
      <c r="B37" s="9" t="s">
        <v>284</v>
      </c>
      <c r="C37" s="361" t="s">
        <v>571</v>
      </c>
      <c r="D37" s="259" t="s">
        <v>623</v>
      </c>
      <c r="E37" s="354" t="s">
        <v>624</v>
      </c>
      <c r="F37" s="419"/>
      <c r="G37" s="11"/>
      <c r="H37" s="271">
        <v>766</v>
      </c>
      <c r="I37" s="11"/>
      <c r="J37" s="436">
        <v>128</v>
      </c>
      <c r="K37" s="359">
        <v>0</v>
      </c>
      <c r="L37" s="436">
        <v>128</v>
      </c>
      <c r="M37" s="359">
        <v>0</v>
      </c>
      <c r="N37" s="436">
        <v>128</v>
      </c>
      <c r="O37" s="359">
        <v>0</v>
      </c>
      <c r="P37" s="437">
        <f>+J37+L37+N37</f>
        <v>384</v>
      </c>
      <c r="Q37" s="408">
        <f t="shared" si="11"/>
        <v>0</v>
      </c>
      <c r="R37" s="292"/>
      <c r="S37" s="292"/>
      <c r="T37" s="292"/>
      <c r="U37" s="292"/>
      <c r="V37" s="358"/>
      <c r="W37" s="249"/>
      <c r="X37" s="358"/>
      <c r="Y37" s="249"/>
      <c r="Z37" s="358"/>
      <c r="AA37" s="249"/>
      <c r="AB37" s="358"/>
      <c r="AC37" s="421"/>
      <c r="AD37" s="408">
        <f t="shared" si="0"/>
        <v>0</v>
      </c>
      <c r="AE37" s="292"/>
      <c r="AF37" s="292"/>
      <c r="AG37" s="292"/>
      <c r="AH37" s="292"/>
      <c r="AI37" s="249"/>
      <c r="AJ37" s="249"/>
      <c r="AK37" s="249"/>
      <c r="AL37" s="249"/>
      <c r="AM37" s="249"/>
      <c r="AN37" s="249"/>
      <c r="AO37" s="249"/>
      <c r="AP37" s="249"/>
      <c r="AQ37" s="245"/>
      <c r="AR37" s="249"/>
      <c r="AS37" s="249"/>
      <c r="AT37" s="249"/>
      <c r="AU37" s="249"/>
      <c r="AV37" s="249"/>
      <c r="AW37" s="249"/>
      <c r="AX37" s="249"/>
      <c r="AY37" s="249"/>
      <c r="AZ37" s="245"/>
    </row>
    <row r="38" spans="1:52" s="184" customFormat="1" ht="30" customHeight="1" x14ac:dyDescent="0.25">
      <c r="A38" s="14" t="s">
        <v>570</v>
      </c>
      <c r="B38" s="9" t="s">
        <v>284</v>
      </c>
      <c r="C38" s="361" t="s">
        <v>571</v>
      </c>
      <c r="D38" s="259" t="s">
        <v>623</v>
      </c>
      <c r="E38" s="354" t="s">
        <v>625</v>
      </c>
      <c r="F38" s="419"/>
      <c r="G38" s="11"/>
      <c r="H38" s="271">
        <v>174</v>
      </c>
      <c r="I38" s="11"/>
      <c r="J38" s="436">
        <v>29</v>
      </c>
      <c r="K38" s="359">
        <v>0</v>
      </c>
      <c r="L38" s="436">
        <v>29</v>
      </c>
      <c r="M38" s="359">
        <v>0</v>
      </c>
      <c r="N38" s="436">
        <v>29</v>
      </c>
      <c r="O38" s="359">
        <v>0</v>
      </c>
      <c r="P38" s="437">
        <f>+J38+L38+N38</f>
        <v>87</v>
      </c>
      <c r="Q38" s="408">
        <f t="shared" si="11"/>
        <v>0</v>
      </c>
      <c r="R38" s="292"/>
      <c r="S38" s="292"/>
      <c r="T38" s="292"/>
      <c r="U38" s="292"/>
      <c r="V38" s="358"/>
      <c r="W38" s="249"/>
      <c r="X38" s="358"/>
      <c r="Y38" s="249"/>
      <c r="Z38" s="358"/>
      <c r="AA38" s="249"/>
      <c r="AB38" s="358"/>
      <c r="AC38" s="421"/>
      <c r="AD38" s="408">
        <f t="shared" si="0"/>
        <v>0</v>
      </c>
      <c r="AE38" s="292"/>
      <c r="AF38" s="292"/>
      <c r="AG38" s="292"/>
      <c r="AH38" s="292"/>
      <c r="AI38" s="249"/>
      <c r="AJ38" s="249"/>
      <c r="AK38" s="249"/>
      <c r="AL38" s="249"/>
      <c r="AM38" s="249"/>
      <c r="AN38" s="249"/>
      <c r="AO38" s="249"/>
      <c r="AP38" s="249"/>
      <c r="AQ38" s="245"/>
      <c r="AR38" s="249"/>
      <c r="AS38" s="249"/>
      <c r="AT38" s="249"/>
      <c r="AU38" s="249"/>
      <c r="AV38" s="249"/>
      <c r="AW38" s="249"/>
      <c r="AX38" s="249"/>
      <c r="AY38" s="249"/>
      <c r="AZ38" s="245"/>
    </row>
    <row r="39" spans="1:52" s="184" customFormat="1" ht="30" customHeight="1" x14ac:dyDescent="0.25">
      <c r="A39" s="14" t="s">
        <v>570</v>
      </c>
      <c r="B39" s="9" t="s">
        <v>284</v>
      </c>
      <c r="C39" s="361" t="s">
        <v>571</v>
      </c>
      <c r="D39" s="259" t="s">
        <v>623</v>
      </c>
      <c r="E39" s="354" t="s">
        <v>625</v>
      </c>
      <c r="F39" s="419"/>
      <c r="G39" s="11"/>
      <c r="H39" s="271">
        <v>550</v>
      </c>
      <c r="I39" s="11"/>
      <c r="J39" s="436">
        <v>92</v>
      </c>
      <c r="K39" s="359">
        <v>0</v>
      </c>
      <c r="L39" s="436">
        <v>92</v>
      </c>
      <c r="M39" s="359">
        <v>0</v>
      </c>
      <c r="N39" s="436">
        <v>92</v>
      </c>
      <c r="O39" s="359">
        <v>0</v>
      </c>
      <c r="P39" s="437">
        <f>+J39+L39+N39</f>
        <v>276</v>
      </c>
      <c r="Q39" s="408">
        <f t="shared" si="11"/>
        <v>0</v>
      </c>
      <c r="R39" s="292"/>
      <c r="S39" s="292"/>
      <c r="T39" s="292"/>
      <c r="U39" s="292"/>
      <c r="V39" s="358"/>
      <c r="W39" s="249"/>
      <c r="X39" s="358"/>
      <c r="Y39" s="249"/>
      <c r="Z39" s="358"/>
      <c r="AA39" s="249"/>
      <c r="AB39" s="358"/>
      <c r="AC39" s="421"/>
      <c r="AD39" s="408">
        <f t="shared" si="0"/>
        <v>0</v>
      </c>
      <c r="AE39" s="292"/>
      <c r="AF39" s="292"/>
      <c r="AG39" s="292"/>
      <c r="AH39" s="292"/>
      <c r="AI39" s="249"/>
      <c r="AJ39" s="249"/>
      <c r="AK39" s="249"/>
      <c r="AL39" s="249"/>
      <c r="AM39" s="249"/>
      <c r="AN39" s="249"/>
      <c r="AO39" s="249"/>
      <c r="AP39" s="249"/>
      <c r="AQ39" s="245"/>
      <c r="AR39" s="249"/>
      <c r="AS39" s="249"/>
      <c r="AT39" s="249"/>
      <c r="AU39" s="249"/>
      <c r="AV39" s="249"/>
      <c r="AW39" s="249"/>
      <c r="AX39" s="249"/>
      <c r="AY39" s="249"/>
      <c r="AZ39" s="245"/>
    </row>
    <row r="40" spans="1:52" s="184" customFormat="1" ht="30" customHeight="1" x14ac:dyDescent="0.25">
      <c r="A40" s="14" t="s">
        <v>570</v>
      </c>
      <c r="B40" s="9" t="s">
        <v>284</v>
      </c>
      <c r="C40" s="418" t="s">
        <v>626</v>
      </c>
      <c r="D40" s="259" t="s">
        <v>627</v>
      </c>
      <c r="E40" s="417" t="s">
        <v>628</v>
      </c>
      <c r="F40" s="419"/>
      <c r="G40" s="11"/>
      <c r="H40" s="271"/>
      <c r="I40" s="11"/>
      <c r="J40" s="356"/>
      <c r="K40" s="249"/>
      <c r="L40" s="356"/>
      <c r="M40" s="249"/>
      <c r="N40" s="356"/>
      <c r="O40" s="249"/>
      <c r="P40" s="424">
        <f t="shared" ref="P40:P45" si="12">+J40+L40+N40</f>
        <v>0</v>
      </c>
      <c r="Q40" s="408"/>
      <c r="R40" s="292"/>
      <c r="S40" s="292"/>
      <c r="T40" s="292"/>
      <c r="U40" s="292"/>
      <c r="V40" s="358"/>
      <c r="W40" s="249"/>
      <c r="X40" s="358"/>
      <c r="Y40" s="249"/>
      <c r="Z40" s="358"/>
      <c r="AA40" s="249"/>
      <c r="AB40" s="358"/>
      <c r="AC40" s="421"/>
      <c r="AD40" s="408" t="e">
        <f t="shared" si="0"/>
        <v>#DIV/0!</v>
      </c>
      <c r="AE40" s="292"/>
      <c r="AF40" s="292"/>
      <c r="AG40" s="292"/>
      <c r="AH40" s="292"/>
      <c r="AI40" s="249"/>
      <c r="AJ40" s="249"/>
      <c r="AK40" s="249"/>
      <c r="AL40" s="249"/>
      <c r="AM40" s="249"/>
      <c r="AN40" s="249"/>
      <c r="AO40" s="249">
        <f t="shared" si="9"/>
        <v>0</v>
      </c>
      <c r="AP40" s="249"/>
      <c r="AQ40" s="245"/>
      <c r="AR40" s="249"/>
      <c r="AS40" s="249"/>
      <c r="AT40" s="249"/>
      <c r="AU40" s="249"/>
      <c r="AV40" s="249"/>
      <c r="AW40" s="249"/>
      <c r="AX40" s="249">
        <f t="shared" si="10"/>
        <v>0</v>
      </c>
      <c r="AY40" s="249"/>
      <c r="AZ40" s="245"/>
    </row>
    <row r="41" spans="1:52" s="184" customFormat="1" ht="30" customHeight="1" x14ac:dyDescent="0.25">
      <c r="A41" s="14" t="s">
        <v>570</v>
      </c>
      <c r="B41" s="9" t="s">
        <v>284</v>
      </c>
      <c r="C41" s="418" t="s">
        <v>626</v>
      </c>
      <c r="D41" s="259" t="s">
        <v>627</v>
      </c>
      <c r="E41" s="417" t="s">
        <v>629</v>
      </c>
      <c r="F41" s="419"/>
      <c r="G41" s="11"/>
      <c r="H41" s="271"/>
      <c r="I41" s="11"/>
      <c r="J41" s="356"/>
      <c r="K41" s="249"/>
      <c r="L41" s="356"/>
      <c r="M41" s="249"/>
      <c r="N41" s="356"/>
      <c r="O41" s="249"/>
      <c r="P41" s="424">
        <f t="shared" si="12"/>
        <v>0</v>
      </c>
      <c r="Q41" s="408"/>
      <c r="R41" s="292"/>
      <c r="S41" s="292"/>
      <c r="T41" s="292"/>
      <c r="U41" s="292"/>
      <c r="V41" s="358"/>
      <c r="W41" s="249"/>
      <c r="X41" s="358"/>
      <c r="Y41" s="249"/>
      <c r="Z41" s="358"/>
      <c r="AA41" s="249"/>
      <c r="AB41" s="358"/>
      <c r="AC41" s="421"/>
      <c r="AD41" s="408" t="e">
        <f t="shared" si="0"/>
        <v>#DIV/0!</v>
      </c>
      <c r="AE41" s="292"/>
      <c r="AF41" s="292"/>
      <c r="AG41" s="292"/>
      <c r="AH41" s="292"/>
      <c r="AI41" s="249"/>
      <c r="AJ41" s="249"/>
      <c r="AK41" s="249"/>
      <c r="AL41" s="249"/>
      <c r="AM41" s="249"/>
      <c r="AN41" s="249"/>
      <c r="AO41" s="249">
        <f t="shared" si="9"/>
        <v>0</v>
      </c>
      <c r="AP41" s="249"/>
      <c r="AQ41" s="245"/>
      <c r="AR41" s="249"/>
      <c r="AS41" s="249"/>
      <c r="AT41" s="249"/>
      <c r="AU41" s="249"/>
      <c r="AV41" s="249"/>
      <c r="AW41" s="249"/>
      <c r="AX41" s="249">
        <f t="shared" si="10"/>
        <v>0</v>
      </c>
      <c r="AY41" s="249"/>
      <c r="AZ41" s="245"/>
    </row>
    <row r="42" spans="1:52" s="184" customFormat="1" ht="30" customHeight="1" x14ac:dyDescent="0.25">
      <c r="A42" s="14" t="s">
        <v>570</v>
      </c>
      <c r="B42" s="9" t="s">
        <v>284</v>
      </c>
      <c r="C42" s="418" t="s">
        <v>626</v>
      </c>
      <c r="D42" s="259" t="s">
        <v>630</v>
      </c>
      <c r="E42" s="417" t="s">
        <v>631</v>
      </c>
      <c r="F42" s="419"/>
      <c r="G42" s="11"/>
      <c r="H42" s="271"/>
      <c r="I42" s="11"/>
      <c r="J42" s="356"/>
      <c r="K42" s="249"/>
      <c r="L42" s="356"/>
      <c r="M42" s="249"/>
      <c r="N42" s="356"/>
      <c r="O42" s="249"/>
      <c r="P42" s="424">
        <f t="shared" si="12"/>
        <v>0</v>
      </c>
      <c r="Q42" s="408"/>
      <c r="R42" s="292"/>
      <c r="S42" s="292"/>
      <c r="T42" s="292"/>
      <c r="U42" s="292"/>
      <c r="V42" s="358"/>
      <c r="W42" s="249"/>
      <c r="X42" s="358"/>
      <c r="Y42" s="249"/>
      <c r="Z42" s="358"/>
      <c r="AA42" s="249"/>
      <c r="AB42" s="358"/>
      <c r="AC42" s="421"/>
      <c r="AD42" s="408" t="e">
        <f t="shared" si="0"/>
        <v>#DIV/0!</v>
      </c>
      <c r="AE42" s="292"/>
      <c r="AF42" s="292"/>
      <c r="AG42" s="292"/>
      <c r="AH42" s="292"/>
      <c r="AI42" s="249"/>
      <c r="AJ42" s="249"/>
      <c r="AK42" s="249"/>
      <c r="AL42" s="249"/>
      <c r="AM42" s="249"/>
      <c r="AN42" s="249"/>
      <c r="AO42" s="249">
        <f t="shared" si="9"/>
        <v>0</v>
      </c>
      <c r="AP42" s="249"/>
      <c r="AQ42" s="245"/>
      <c r="AR42" s="249"/>
      <c r="AS42" s="249"/>
      <c r="AT42" s="249"/>
      <c r="AU42" s="249"/>
      <c r="AV42" s="249"/>
      <c r="AW42" s="249"/>
      <c r="AX42" s="249">
        <f t="shared" si="10"/>
        <v>0</v>
      </c>
      <c r="AY42" s="249"/>
      <c r="AZ42" s="245"/>
    </row>
    <row r="43" spans="1:52" s="184" customFormat="1" ht="30" customHeight="1" x14ac:dyDescent="0.25">
      <c r="A43" s="14" t="s">
        <v>570</v>
      </c>
      <c r="B43" s="9" t="s">
        <v>284</v>
      </c>
      <c r="C43" s="418" t="s">
        <v>626</v>
      </c>
      <c r="D43" s="259" t="s">
        <v>627</v>
      </c>
      <c r="E43" s="417" t="s">
        <v>632</v>
      </c>
      <c r="F43" s="419"/>
      <c r="G43" s="11"/>
      <c r="H43" s="271"/>
      <c r="I43" s="11"/>
      <c r="J43" s="356"/>
      <c r="K43" s="249"/>
      <c r="L43" s="356"/>
      <c r="M43" s="249"/>
      <c r="N43" s="356"/>
      <c r="O43" s="249"/>
      <c r="P43" s="424">
        <f t="shared" si="12"/>
        <v>0</v>
      </c>
      <c r="Q43" s="408"/>
      <c r="R43" s="292"/>
      <c r="S43" s="292"/>
      <c r="T43" s="292"/>
      <c r="U43" s="292"/>
      <c r="V43" s="358"/>
      <c r="W43" s="249"/>
      <c r="X43" s="358"/>
      <c r="Y43" s="249"/>
      <c r="Z43" s="358"/>
      <c r="AA43" s="249"/>
      <c r="AB43" s="358"/>
      <c r="AC43" s="421"/>
      <c r="AD43" s="408" t="e">
        <f t="shared" si="0"/>
        <v>#DIV/0!</v>
      </c>
      <c r="AE43" s="292"/>
      <c r="AF43" s="292"/>
      <c r="AG43" s="292"/>
      <c r="AH43" s="292"/>
      <c r="AI43" s="249"/>
      <c r="AJ43" s="249"/>
      <c r="AK43" s="249"/>
      <c r="AL43" s="249"/>
      <c r="AM43" s="249"/>
      <c r="AN43" s="249"/>
      <c r="AO43" s="249">
        <f t="shared" si="9"/>
        <v>0</v>
      </c>
      <c r="AP43" s="249"/>
      <c r="AQ43" s="245"/>
      <c r="AR43" s="249"/>
      <c r="AS43" s="249"/>
      <c r="AT43" s="249"/>
      <c r="AU43" s="249"/>
      <c r="AV43" s="249"/>
      <c r="AW43" s="249"/>
      <c r="AX43" s="249">
        <f t="shared" si="10"/>
        <v>0</v>
      </c>
      <c r="AY43" s="249"/>
      <c r="AZ43" s="245"/>
    </row>
    <row r="44" spans="1:52" s="184" customFormat="1" ht="30" customHeight="1" x14ac:dyDescent="0.25">
      <c r="A44" s="14" t="s">
        <v>570</v>
      </c>
      <c r="B44" s="9" t="s">
        <v>284</v>
      </c>
      <c r="C44" s="418" t="s">
        <v>626</v>
      </c>
      <c r="D44" s="259" t="s">
        <v>627</v>
      </c>
      <c r="E44" s="417" t="s">
        <v>633</v>
      </c>
      <c r="F44" s="419"/>
      <c r="G44" s="11"/>
      <c r="H44" s="271"/>
      <c r="I44" s="11"/>
      <c r="J44" s="356"/>
      <c r="K44" s="249"/>
      <c r="L44" s="356"/>
      <c r="M44" s="249"/>
      <c r="N44" s="356"/>
      <c r="O44" s="249"/>
      <c r="P44" s="424">
        <f t="shared" si="12"/>
        <v>0</v>
      </c>
      <c r="Q44" s="408"/>
      <c r="R44" s="292"/>
      <c r="S44" s="292"/>
      <c r="T44" s="292"/>
      <c r="U44" s="292"/>
      <c r="V44" s="358"/>
      <c r="W44" s="249"/>
      <c r="X44" s="358"/>
      <c r="Y44" s="249"/>
      <c r="Z44" s="358"/>
      <c r="AA44" s="249"/>
      <c r="AB44" s="358"/>
      <c r="AC44" s="421"/>
      <c r="AD44" s="408" t="e">
        <f t="shared" si="0"/>
        <v>#DIV/0!</v>
      </c>
      <c r="AE44" s="292"/>
      <c r="AF44" s="292"/>
      <c r="AG44" s="292"/>
      <c r="AH44" s="292"/>
      <c r="AI44" s="249"/>
      <c r="AJ44" s="249"/>
      <c r="AK44" s="249"/>
      <c r="AL44" s="249"/>
      <c r="AM44" s="249"/>
      <c r="AN44" s="249"/>
      <c r="AO44" s="249">
        <f t="shared" si="9"/>
        <v>0</v>
      </c>
      <c r="AP44" s="249"/>
      <c r="AQ44" s="245"/>
      <c r="AR44" s="249"/>
      <c r="AS44" s="249"/>
      <c r="AT44" s="249"/>
      <c r="AU44" s="249"/>
      <c r="AV44" s="249"/>
      <c r="AW44" s="249"/>
      <c r="AX44" s="249">
        <f t="shared" si="10"/>
        <v>0</v>
      </c>
      <c r="AY44" s="249"/>
      <c r="AZ44" s="245"/>
    </row>
    <row r="45" spans="1:52" s="184" customFormat="1" ht="30" customHeight="1" x14ac:dyDescent="0.25">
      <c r="A45" s="14" t="s">
        <v>570</v>
      </c>
      <c r="B45" s="9" t="s">
        <v>284</v>
      </c>
      <c r="C45" s="418" t="s">
        <v>626</v>
      </c>
      <c r="D45" s="259" t="s">
        <v>627</v>
      </c>
      <c r="E45" s="417" t="s">
        <v>634</v>
      </c>
      <c r="F45" s="419"/>
      <c r="G45" s="11"/>
      <c r="H45" s="271"/>
      <c r="I45" s="11"/>
      <c r="J45" s="356"/>
      <c r="K45" s="249"/>
      <c r="L45" s="356"/>
      <c r="M45" s="249"/>
      <c r="N45" s="356"/>
      <c r="O45" s="249"/>
      <c r="P45" s="424">
        <f t="shared" si="12"/>
        <v>0</v>
      </c>
      <c r="Q45" s="408"/>
      <c r="R45" s="292"/>
      <c r="S45" s="292"/>
      <c r="T45" s="292"/>
      <c r="U45" s="292"/>
      <c r="V45" s="358"/>
      <c r="W45" s="249"/>
      <c r="X45" s="358"/>
      <c r="Y45" s="249"/>
      <c r="Z45" s="358"/>
      <c r="AA45" s="249"/>
      <c r="AB45" s="358"/>
      <c r="AC45" s="421"/>
      <c r="AD45" s="408" t="e">
        <f t="shared" si="0"/>
        <v>#DIV/0!</v>
      </c>
      <c r="AE45" s="292"/>
      <c r="AF45" s="292"/>
      <c r="AG45" s="292"/>
      <c r="AH45" s="292"/>
      <c r="AI45" s="249"/>
      <c r="AJ45" s="249"/>
      <c r="AK45" s="249"/>
      <c r="AL45" s="249"/>
      <c r="AM45" s="249"/>
      <c r="AN45" s="249"/>
      <c r="AO45" s="249">
        <f t="shared" si="9"/>
        <v>0</v>
      </c>
      <c r="AP45" s="249"/>
      <c r="AQ45" s="245"/>
      <c r="AR45" s="249"/>
      <c r="AS45" s="249"/>
      <c r="AT45" s="249"/>
      <c r="AU45" s="249"/>
      <c r="AV45" s="249"/>
      <c r="AW45" s="249"/>
      <c r="AX45" s="249">
        <f t="shared" si="10"/>
        <v>0</v>
      </c>
      <c r="AY45" s="249"/>
      <c r="AZ45" s="245"/>
    </row>
    <row r="46" spans="1:52" s="184" customFormat="1" ht="30" customHeight="1" x14ac:dyDescent="0.25">
      <c r="A46" s="14" t="s">
        <v>570</v>
      </c>
      <c r="B46" s="9" t="s">
        <v>284</v>
      </c>
      <c r="C46" s="362" t="s">
        <v>635</v>
      </c>
      <c r="D46" s="244" t="s">
        <v>636</v>
      </c>
      <c r="E46" s="265" t="s">
        <v>637</v>
      </c>
      <c r="F46" s="20">
        <v>1</v>
      </c>
      <c r="G46" s="11"/>
      <c r="H46" s="34">
        <v>5</v>
      </c>
      <c r="I46" s="11"/>
      <c r="J46" s="356">
        <v>0.33</v>
      </c>
      <c r="K46" s="249"/>
      <c r="L46" s="356">
        <v>0.33</v>
      </c>
      <c r="M46" s="249"/>
      <c r="N46" s="356">
        <v>0.34</v>
      </c>
      <c r="O46" s="249">
        <v>1</v>
      </c>
      <c r="P46" s="424">
        <f t="shared" ref="P46:P47" si="13">+J46+L46+N46</f>
        <v>1</v>
      </c>
      <c r="Q46" s="408"/>
      <c r="R46" s="9" t="s">
        <v>638</v>
      </c>
      <c r="S46" s="502" t="s">
        <v>639</v>
      </c>
      <c r="T46" s="9"/>
      <c r="U46" s="9"/>
      <c r="V46" s="358">
        <v>0.33</v>
      </c>
      <c r="W46" s="249"/>
      <c r="X46" s="358">
        <v>0.33</v>
      </c>
      <c r="Y46" s="249"/>
      <c r="Z46" s="358">
        <v>0.34</v>
      </c>
      <c r="AA46" s="249"/>
      <c r="AB46" s="358"/>
      <c r="AC46" s="421"/>
      <c r="AD46" s="408" t="e">
        <f t="shared" si="0"/>
        <v>#DIV/0!</v>
      </c>
      <c r="AE46" s="9" t="s">
        <v>638</v>
      </c>
      <c r="AF46" s="502" t="s">
        <v>639</v>
      </c>
      <c r="AG46" s="292"/>
      <c r="AH46" s="292"/>
      <c r="AI46" s="249">
        <v>0.33</v>
      </c>
      <c r="AJ46" s="249"/>
      <c r="AK46" s="249"/>
      <c r="AL46" s="249"/>
      <c r="AM46" s="249"/>
      <c r="AN46" s="249"/>
      <c r="AO46" s="249">
        <f t="shared" ref="AO46:AO69" si="14">AI46+AK46+AM46</f>
        <v>0.33</v>
      </c>
      <c r="AP46" s="249"/>
      <c r="AQ46" s="292"/>
      <c r="AR46" s="249"/>
      <c r="AS46" s="249"/>
      <c r="AT46" s="249"/>
      <c r="AU46" s="249"/>
      <c r="AV46" s="249"/>
      <c r="AW46" s="249"/>
      <c r="AX46" s="249">
        <f t="shared" ref="AX46:AX69" si="15">AR46+AT46+AV46</f>
        <v>0</v>
      </c>
      <c r="AY46" s="249"/>
      <c r="AZ46" s="245"/>
    </row>
    <row r="47" spans="1:52" s="184" customFormat="1" ht="30" customHeight="1" x14ac:dyDescent="0.25">
      <c r="A47" s="14" t="s">
        <v>570</v>
      </c>
      <c r="B47" s="9" t="s">
        <v>284</v>
      </c>
      <c r="C47" s="362" t="s">
        <v>635</v>
      </c>
      <c r="D47" s="244" t="s">
        <v>636</v>
      </c>
      <c r="E47" s="265" t="s">
        <v>640</v>
      </c>
      <c r="F47" s="243">
        <v>0</v>
      </c>
      <c r="G47" s="11"/>
      <c r="H47" s="34">
        <v>1</v>
      </c>
      <c r="I47" s="11"/>
      <c r="J47" s="356">
        <v>0.33</v>
      </c>
      <c r="K47" s="249"/>
      <c r="L47" s="356">
        <v>0.33</v>
      </c>
      <c r="M47" s="249"/>
      <c r="N47" s="356">
        <v>0.34</v>
      </c>
      <c r="O47" s="249">
        <v>1</v>
      </c>
      <c r="P47" s="424">
        <f t="shared" si="13"/>
        <v>1</v>
      </c>
      <c r="Q47" s="408"/>
      <c r="R47" s="9" t="s">
        <v>638</v>
      </c>
      <c r="S47" s="502" t="s">
        <v>641</v>
      </c>
      <c r="T47" s="292"/>
      <c r="U47" s="292"/>
      <c r="V47" s="358">
        <v>0.33</v>
      </c>
      <c r="W47" s="249"/>
      <c r="X47" s="358">
        <v>0.33</v>
      </c>
      <c r="Y47" s="249"/>
      <c r="Z47" s="358">
        <v>0.34</v>
      </c>
      <c r="AA47" s="249"/>
      <c r="AB47" s="358"/>
      <c r="AC47" s="421"/>
      <c r="AD47" s="408" t="e">
        <f t="shared" si="0"/>
        <v>#DIV/0!</v>
      </c>
      <c r="AE47" s="9" t="s">
        <v>638</v>
      </c>
      <c r="AF47" s="502" t="s">
        <v>641</v>
      </c>
      <c r="AG47" s="292"/>
      <c r="AH47" s="292"/>
      <c r="AI47" s="249">
        <v>0.33</v>
      </c>
      <c r="AJ47" s="249"/>
      <c r="AK47" s="249"/>
      <c r="AL47" s="249"/>
      <c r="AM47" s="249"/>
      <c r="AN47" s="249"/>
      <c r="AO47" s="249">
        <f t="shared" si="14"/>
        <v>0.33</v>
      </c>
      <c r="AP47" s="249"/>
      <c r="AQ47" s="292"/>
      <c r="AR47" s="249"/>
      <c r="AS47" s="249"/>
      <c r="AT47" s="249"/>
      <c r="AU47" s="249"/>
      <c r="AV47" s="249"/>
      <c r="AW47" s="249"/>
      <c r="AX47" s="249">
        <f t="shared" si="15"/>
        <v>0</v>
      </c>
      <c r="AY47" s="249"/>
      <c r="AZ47" s="245"/>
    </row>
    <row r="48" spans="1:52" s="184" customFormat="1" ht="30" customHeight="1" x14ac:dyDescent="0.25">
      <c r="A48" s="14" t="s">
        <v>570</v>
      </c>
      <c r="B48" s="9" t="s">
        <v>284</v>
      </c>
      <c r="C48" s="362" t="s">
        <v>635</v>
      </c>
      <c r="D48" s="244" t="s">
        <v>636</v>
      </c>
      <c r="E48" s="265" t="s">
        <v>642</v>
      </c>
      <c r="F48" s="243">
        <v>0.81</v>
      </c>
      <c r="G48" s="11"/>
      <c r="H48" s="34">
        <v>1</v>
      </c>
      <c r="I48" s="11"/>
      <c r="J48" s="356">
        <v>0.33</v>
      </c>
      <c r="K48" s="249"/>
      <c r="L48" s="356">
        <v>0.33</v>
      </c>
      <c r="M48" s="249"/>
      <c r="N48" s="356">
        <v>0.34</v>
      </c>
      <c r="O48" s="249">
        <v>1</v>
      </c>
      <c r="P48" s="424">
        <f t="shared" ref="P48:P60" si="16">+J48+L48+N48</f>
        <v>1</v>
      </c>
      <c r="Q48" s="408"/>
      <c r="R48" s="9" t="s">
        <v>638</v>
      </c>
      <c r="S48" s="502" t="s">
        <v>643</v>
      </c>
      <c r="T48" s="292"/>
      <c r="U48" s="292"/>
      <c r="V48" s="358"/>
      <c r="W48" s="249"/>
      <c r="X48" s="358"/>
      <c r="Y48" s="249"/>
      <c r="Z48" s="358"/>
      <c r="AA48" s="249"/>
      <c r="AB48" s="358"/>
      <c r="AC48" s="421"/>
      <c r="AD48" s="408" t="e">
        <f t="shared" ref="AD48:AD69" si="17">+AVERAGE(AC48,Q48)</f>
        <v>#DIV/0!</v>
      </c>
      <c r="AE48" s="9" t="s">
        <v>638</v>
      </c>
      <c r="AF48" s="502" t="s">
        <v>643</v>
      </c>
      <c r="AG48" s="292"/>
      <c r="AH48" s="292"/>
      <c r="AI48" s="249">
        <v>0.33</v>
      </c>
      <c r="AJ48" s="249"/>
      <c r="AK48" s="249"/>
      <c r="AL48" s="249"/>
      <c r="AM48" s="249"/>
      <c r="AN48" s="249"/>
      <c r="AO48" s="249">
        <f t="shared" si="14"/>
        <v>0.33</v>
      </c>
      <c r="AP48" s="249"/>
      <c r="AQ48" s="292"/>
      <c r="AR48" s="249"/>
      <c r="AS48" s="249"/>
      <c r="AT48" s="249"/>
      <c r="AU48" s="249"/>
      <c r="AV48" s="249"/>
      <c r="AW48" s="249"/>
      <c r="AX48" s="249">
        <f t="shared" si="15"/>
        <v>0</v>
      </c>
      <c r="AY48" s="249"/>
      <c r="AZ48" s="245"/>
    </row>
    <row r="49" spans="1:52" s="184" customFormat="1" ht="30" customHeight="1" x14ac:dyDescent="0.25">
      <c r="A49" s="14" t="s">
        <v>570</v>
      </c>
      <c r="B49" s="9" t="s">
        <v>284</v>
      </c>
      <c r="C49" s="362" t="s">
        <v>635</v>
      </c>
      <c r="D49" s="244" t="s">
        <v>636</v>
      </c>
      <c r="E49" s="265" t="s">
        <v>644</v>
      </c>
      <c r="F49" s="243">
        <v>0.81</v>
      </c>
      <c r="G49" s="11"/>
      <c r="H49" s="34">
        <v>3</v>
      </c>
      <c r="I49" s="11"/>
      <c r="J49" s="356">
        <v>0.33</v>
      </c>
      <c r="K49" s="249"/>
      <c r="L49" s="356">
        <v>0.33</v>
      </c>
      <c r="M49" s="249"/>
      <c r="N49" s="356">
        <v>0.34</v>
      </c>
      <c r="O49" s="249">
        <v>1</v>
      </c>
      <c r="P49" s="424">
        <f t="shared" si="16"/>
        <v>1</v>
      </c>
      <c r="Q49" s="408"/>
      <c r="R49" s="9" t="s">
        <v>638</v>
      </c>
      <c r="S49" s="502" t="s">
        <v>645</v>
      </c>
      <c r="T49" s="292"/>
      <c r="U49" s="292"/>
      <c r="V49" s="358">
        <v>0.33</v>
      </c>
      <c r="W49" s="249"/>
      <c r="X49" s="358">
        <v>0.33</v>
      </c>
      <c r="Y49" s="249"/>
      <c r="Z49" s="358">
        <v>0.34</v>
      </c>
      <c r="AA49" s="249"/>
      <c r="AB49" s="358"/>
      <c r="AC49" s="421"/>
      <c r="AD49" s="408" t="e">
        <f t="shared" si="17"/>
        <v>#DIV/0!</v>
      </c>
      <c r="AE49" s="9" t="s">
        <v>638</v>
      </c>
      <c r="AF49" s="502" t="s">
        <v>645</v>
      </c>
      <c r="AG49" s="292"/>
      <c r="AH49" s="292"/>
      <c r="AI49" s="249">
        <v>0.33</v>
      </c>
      <c r="AJ49" s="249"/>
      <c r="AK49" s="249"/>
      <c r="AL49" s="249"/>
      <c r="AM49" s="249"/>
      <c r="AN49" s="249"/>
      <c r="AO49" s="249">
        <f t="shared" si="14"/>
        <v>0.33</v>
      </c>
      <c r="AP49" s="249"/>
      <c r="AQ49" s="292"/>
      <c r="AR49" s="249"/>
      <c r="AS49" s="249"/>
      <c r="AT49" s="249"/>
      <c r="AU49" s="249"/>
      <c r="AV49" s="249"/>
      <c r="AW49" s="249"/>
      <c r="AX49" s="249">
        <f t="shared" si="15"/>
        <v>0</v>
      </c>
      <c r="AY49" s="249"/>
      <c r="AZ49" s="245"/>
    </row>
    <row r="50" spans="1:52" s="184" customFormat="1" ht="30" customHeight="1" x14ac:dyDescent="0.25">
      <c r="A50" s="14" t="s">
        <v>570</v>
      </c>
      <c r="B50" s="9" t="s">
        <v>284</v>
      </c>
      <c r="C50" s="362" t="s">
        <v>635</v>
      </c>
      <c r="D50" s="244" t="s">
        <v>636</v>
      </c>
      <c r="E50" s="265" t="s">
        <v>646</v>
      </c>
      <c r="F50" s="243">
        <v>0.81</v>
      </c>
      <c r="G50" s="11"/>
      <c r="H50" s="34">
        <v>97</v>
      </c>
      <c r="I50" s="11"/>
      <c r="J50" s="356">
        <v>0.33</v>
      </c>
      <c r="K50" s="249"/>
      <c r="L50" s="356">
        <v>0.33</v>
      </c>
      <c r="M50" s="249"/>
      <c r="N50" s="356">
        <v>0.34</v>
      </c>
      <c r="O50" s="249">
        <v>1</v>
      </c>
      <c r="P50" s="424">
        <f t="shared" si="16"/>
        <v>1</v>
      </c>
      <c r="Q50" s="408"/>
      <c r="R50" s="9" t="s">
        <v>638</v>
      </c>
      <c r="S50" s="502" t="s">
        <v>647</v>
      </c>
      <c r="T50" s="292"/>
      <c r="U50" s="292"/>
      <c r="V50" s="358">
        <v>0.33</v>
      </c>
      <c r="W50" s="249"/>
      <c r="X50" s="358">
        <v>0.33</v>
      </c>
      <c r="Y50" s="249"/>
      <c r="Z50" s="358">
        <v>0.34</v>
      </c>
      <c r="AA50" s="249"/>
      <c r="AB50" s="358"/>
      <c r="AC50" s="421"/>
      <c r="AD50" s="408" t="e">
        <f t="shared" si="17"/>
        <v>#DIV/0!</v>
      </c>
      <c r="AE50" s="9" t="s">
        <v>638</v>
      </c>
      <c r="AF50" s="502" t="s">
        <v>647</v>
      </c>
      <c r="AG50" s="292"/>
      <c r="AH50" s="292"/>
      <c r="AI50" s="249">
        <v>0.33</v>
      </c>
      <c r="AJ50" s="249"/>
      <c r="AK50" s="249"/>
      <c r="AL50" s="249"/>
      <c r="AM50" s="249"/>
      <c r="AN50" s="249"/>
      <c r="AO50" s="249">
        <f t="shared" si="14"/>
        <v>0.33</v>
      </c>
      <c r="AP50" s="249"/>
      <c r="AQ50" s="292"/>
      <c r="AR50" s="249"/>
      <c r="AS50" s="249"/>
      <c r="AT50" s="249"/>
      <c r="AU50" s="249"/>
      <c r="AV50" s="249"/>
      <c r="AW50" s="249"/>
      <c r="AX50" s="249">
        <f t="shared" si="15"/>
        <v>0</v>
      </c>
      <c r="AY50" s="249"/>
      <c r="AZ50" s="245"/>
    </row>
    <row r="51" spans="1:52" s="184" customFormat="1" ht="30" customHeight="1" x14ac:dyDescent="0.25">
      <c r="A51" s="14" t="s">
        <v>570</v>
      </c>
      <c r="B51" s="9" t="s">
        <v>284</v>
      </c>
      <c r="C51" s="362" t="s">
        <v>635</v>
      </c>
      <c r="D51" s="244" t="s">
        <v>636</v>
      </c>
      <c r="E51" s="265" t="s">
        <v>648</v>
      </c>
      <c r="F51" s="243">
        <v>0.81</v>
      </c>
      <c r="G51" s="11"/>
      <c r="H51" s="34">
        <v>7</v>
      </c>
      <c r="I51" s="11"/>
      <c r="J51" s="356">
        <v>0.33</v>
      </c>
      <c r="K51" s="249"/>
      <c r="L51" s="356">
        <v>0.33</v>
      </c>
      <c r="M51" s="249"/>
      <c r="N51" s="356">
        <v>0.34</v>
      </c>
      <c r="O51" s="249">
        <v>1</v>
      </c>
      <c r="P51" s="424">
        <f t="shared" si="16"/>
        <v>1</v>
      </c>
      <c r="Q51" s="408"/>
      <c r="R51" s="9" t="s">
        <v>638</v>
      </c>
      <c r="S51" s="502" t="s">
        <v>649</v>
      </c>
      <c r="T51" s="292"/>
      <c r="U51" s="292"/>
      <c r="V51" s="358">
        <v>0.33</v>
      </c>
      <c r="W51" s="249"/>
      <c r="X51" s="358">
        <v>0.33</v>
      </c>
      <c r="Y51" s="249"/>
      <c r="Z51" s="358">
        <v>0.34</v>
      </c>
      <c r="AA51" s="249"/>
      <c r="AB51" s="358"/>
      <c r="AC51" s="421"/>
      <c r="AD51" s="408" t="e">
        <f t="shared" si="17"/>
        <v>#DIV/0!</v>
      </c>
      <c r="AE51" s="9" t="s">
        <v>638</v>
      </c>
      <c r="AF51" s="502" t="s">
        <v>649</v>
      </c>
      <c r="AG51" s="292"/>
      <c r="AH51" s="292"/>
      <c r="AI51" s="249">
        <v>0.33</v>
      </c>
      <c r="AJ51" s="249"/>
      <c r="AK51" s="249"/>
      <c r="AL51" s="249"/>
      <c r="AM51" s="249"/>
      <c r="AN51" s="249"/>
      <c r="AO51" s="249">
        <f t="shared" si="14"/>
        <v>0.33</v>
      </c>
      <c r="AP51" s="249"/>
      <c r="AQ51" s="292"/>
      <c r="AR51" s="249"/>
      <c r="AS51" s="249"/>
      <c r="AT51" s="249"/>
      <c r="AU51" s="249"/>
      <c r="AV51" s="249"/>
      <c r="AW51" s="249"/>
      <c r="AX51" s="249">
        <f t="shared" si="15"/>
        <v>0</v>
      </c>
      <c r="AY51" s="249"/>
      <c r="AZ51" s="245"/>
    </row>
    <row r="52" spans="1:52" s="184" customFormat="1" ht="30" customHeight="1" x14ac:dyDescent="0.25">
      <c r="A52" s="14" t="s">
        <v>570</v>
      </c>
      <c r="B52" s="9" t="s">
        <v>284</v>
      </c>
      <c r="C52" s="362" t="s">
        <v>635</v>
      </c>
      <c r="D52" s="244" t="s">
        <v>636</v>
      </c>
      <c r="E52" s="265" t="s">
        <v>650</v>
      </c>
      <c r="F52" s="243">
        <v>0.81</v>
      </c>
      <c r="G52" s="11"/>
      <c r="H52" s="34">
        <v>1</v>
      </c>
      <c r="I52" s="11"/>
      <c r="J52" s="356">
        <v>0.33</v>
      </c>
      <c r="K52" s="249"/>
      <c r="L52" s="356">
        <v>0.33</v>
      </c>
      <c r="M52" s="249"/>
      <c r="N52" s="356">
        <v>0.34</v>
      </c>
      <c r="O52" s="249">
        <v>1</v>
      </c>
      <c r="P52" s="424">
        <f t="shared" si="16"/>
        <v>1</v>
      </c>
      <c r="Q52" s="408"/>
      <c r="R52" s="9" t="s">
        <v>638</v>
      </c>
      <c r="S52" s="502" t="s">
        <v>651</v>
      </c>
      <c r="T52" s="292"/>
      <c r="U52" s="292"/>
      <c r="V52" s="358">
        <v>0.33</v>
      </c>
      <c r="W52" s="249"/>
      <c r="X52" s="358">
        <v>0.33</v>
      </c>
      <c r="Y52" s="249"/>
      <c r="Z52" s="358">
        <v>0.34</v>
      </c>
      <c r="AA52" s="249"/>
      <c r="AB52" s="358"/>
      <c r="AC52" s="421"/>
      <c r="AD52" s="408" t="e">
        <f t="shared" si="17"/>
        <v>#DIV/0!</v>
      </c>
      <c r="AE52" s="9" t="s">
        <v>638</v>
      </c>
      <c r="AF52" s="502" t="s">
        <v>652</v>
      </c>
      <c r="AG52" s="292"/>
      <c r="AH52" s="292"/>
      <c r="AI52" s="249">
        <v>0.33</v>
      </c>
      <c r="AJ52" s="249"/>
      <c r="AK52" s="249"/>
      <c r="AL52" s="249"/>
      <c r="AM52" s="249"/>
      <c r="AN52" s="249"/>
      <c r="AO52" s="249">
        <f t="shared" si="14"/>
        <v>0.33</v>
      </c>
      <c r="AP52" s="249"/>
      <c r="AQ52" s="292"/>
      <c r="AR52" s="249"/>
      <c r="AS52" s="249"/>
      <c r="AT52" s="249"/>
      <c r="AU52" s="249"/>
      <c r="AV52" s="249"/>
      <c r="AW52" s="249"/>
      <c r="AX52" s="249">
        <f t="shared" si="15"/>
        <v>0</v>
      </c>
      <c r="AY52" s="249"/>
      <c r="AZ52" s="245"/>
    </row>
    <row r="53" spans="1:52" s="184" customFormat="1" ht="30" customHeight="1" x14ac:dyDescent="0.25">
      <c r="A53" s="14" t="s">
        <v>570</v>
      </c>
      <c r="B53" s="9" t="s">
        <v>284</v>
      </c>
      <c r="C53" s="362" t="s">
        <v>635</v>
      </c>
      <c r="D53" s="244" t="s">
        <v>636</v>
      </c>
      <c r="E53" s="265" t="s">
        <v>653</v>
      </c>
      <c r="F53" s="243">
        <v>0.81</v>
      </c>
      <c r="G53" s="11"/>
      <c r="H53" s="34">
        <v>8</v>
      </c>
      <c r="I53" s="11"/>
      <c r="J53" s="356">
        <v>0.33</v>
      </c>
      <c r="K53" s="249"/>
      <c r="L53" s="356">
        <v>0.33</v>
      </c>
      <c r="M53" s="249"/>
      <c r="N53" s="356">
        <v>0.34</v>
      </c>
      <c r="O53" s="249">
        <v>1</v>
      </c>
      <c r="P53" s="424">
        <f t="shared" si="16"/>
        <v>1</v>
      </c>
      <c r="Q53" s="408"/>
      <c r="R53" s="9" t="s">
        <v>654</v>
      </c>
      <c r="S53" s="311">
        <v>2022</v>
      </c>
      <c r="T53" s="292"/>
      <c r="U53" s="292"/>
      <c r="V53" s="358">
        <v>0.33</v>
      </c>
      <c r="W53" s="249"/>
      <c r="X53" s="358">
        <v>0.33</v>
      </c>
      <c r="Y53" s="249"/>
      <c r="Z53" s="358">
        <v>0.34</v>
      </c>
      <c r="AA53" s="249"/>
      <c r="AB53" s="358"/>
      <c r="AC53" s="421"/>
      <c r="AD53" s="408" t="e">
        <f t="shared" si="17"/>
        <v>#DIV/0!</v>
      </c>
      <c r="AE53" s="9" t="s">
        <v>654</v>
      </c>
      <c r="AF53" s="311">
        <v>2022</v>
      </c>
      <c r="AG53" s="292"/>
      <c r="AH53" s="292"/>
      <c r="AI53" s="249">
        <v>0.33</v>
      </c>
      <c r="AJ53" s="249"/>
      <c r="AK53" s="249"/>
      <c r="AL53" s="249"/>
      <c r="AM53" s="249"/>
      <c r="AN53" s="249"/>
      <c r="AO53" s="249">
        <f t="shared" si="14"/>
        <v>0.33</v>
      </c>
      <c r="AP53" s="249"/>
      <c r="AQ53" s="292"/>
      <c r="AR53" s="249"/>
      <c r="AS53" s="249"/>
      <c r="AT53" s="249"/>
      <c r="AU53" s="249"/>
      <c r="AV53" s="249"/>
      <c r="AW53" s="249"/>
      <c r="AX53" s="249">
        <f t="shared" si="15"/>
        <v>0</v>
      </c>
      <c r="AY53" s="249"/>
      <c r="AZ53" s="245"/>
    </row>
    <row r="54" spans="1:52" s="184" customFormat="1" ht="30" customHeight="1" x14ac:dyDescent="0.25">
      <c r="A54" s="14" t="s">
        <v>570</v>
      </c>
      <c r="B54" s="9" t="s">
        <v>284</v>
      </c>
      <c r="C54" s="362" t="s">
        <v>635</v>
      </c>
      <c r="D54" s="244" t="s">
        <v>655</v>
      </c>
      <c r="E54" s="265" t="s">
        <v>656</v>
      </c>
      <c r="F54" s="243">
        <v>0.81</v>
      </c>
      <c r="G54" s="11"/>
      <c r="H54" s="34">
        <v>115</v>
      </c>
      <c r="I54" s="11"/>
      <c r="J54" s="356">
        <v>0.33</v>
      </c>
      <c r="K54" s="249"/>
      <c r="L54" s="356">
        <v>0.33</v>
      </c>
      <c r="M54" s="249"/>
      <c r="N54" s="356">
        <v>0.34</v>
      </c>
      <c r="O54" s="249">
        <v>1</v>
      </c>
      <c r="P54" s="424">
        <f t="shared" si="16"/>
        <v>1</v>
      </c>
      <c r="Q54" s="408"/>
      <c r="R54" s="9" t="s">
        <v>657</v>
      </c>
      <c r="S54" s="311" t="s">
        <v>658</v>
      </c>
      <c r="T54" s="292"/>
      <c r="U54" s="292"/>
      <c r="V54" s="358">
        <v>0.33</v>
      </c>
      <c r="W54" s="249"/>
      <c r="X54" s="358">
        <v>0.33</v>
      </c>
      <c r="Y54" s="249"/>
      <c r="Z54" s="358">
        <v>0.34</v>
      </c>
      <c r="AA54" s="249"/>
      <c r="AB54" s="358"/>
      <c r="AC54" s="421"/>
      <c r="AD54" s="408" t="e">
        <f t="shared" si="17"/>
        <v>#DIV/0!</v>
      </c>
      <c r="AE54" s="9" t="s">
        <v>659</v>
      </c>
      <c r="AF54" s="311" t="s">
        <v>660</v>
      </c>
      <c r="AG54" s="292"/>
      <c r="AH54" s="292"/>
      <c r="AI54" s="249">
        <v>0.33</v>
      </c>
      <c r="AJ54" s="249"/>
      <c r="AK54" s="249"/>
      <c r="AL54" s="249"/>
      <c r="AM54" s="249"/>
      <c r="AN54" s="249"/>
      <c r="AO54" s="249">
        <f t="shared" si="14"/>
        <v>0.33</v>
      </c>
      <c r="AP54" s="249"/>
      <c r="AQ54" s="292"/>
      <c r="AR54" s="249"/>
      <c r="AS54" s="249"/>
      <c r="AT54" s="249"/>
      <c r="AU54" s="249"/>
      <c r="AV54" s="249"/>
      <c r="AW54" s="249"/>
      <c r="AX54" s="249">
        <f t="shared" si="15"/>
        <v>0</v>
      </c>
      <c r="AY54" s="249"/>
      <c r="AZ54" s="245"/>
    </row>
    <row r="55" spans="1:52" s="184" customFormat="1" ht="30" customHeight="1" x14ac:dyDescent="0.25">
      <c r="A55" s="14" t="s">
        <v>570</v>
      </c>
      <c r="B55" s="9" t="s">
        <v>284</v>
      </c>
      <c r="C55" s="362" t="s">
        <v>635</v>
      </c>
      <c r="D55" s="244" t="s">
        <v>661</v>
      </c>
      <c r="E55" s="265" t="s">
        <v>662</v>
      </c>
      <c r="F55" s="20">
        <v>0.99</v>
      </c>
      <c r="G55" s="11"/>
      <c r="H55" s="34">
        <v>101</v>
      </c>
      <c r="I55" s="11"/>
      <c r="J55" s="356">
        <v>0.33</v>
      </c>
      <c r="K55" s="249"/>
      <c r="L55" s="356">
        <v>0.33</v>
      </c>
      <c r="M55" s="249"/>
      <c r="N55" s="356">
        <v>0.34</v>
      </c>
      <c r="O55" s="249">
        <v>1</v>
      </c>
      <c r="P55" s="424">
        <f t="shared" si="16"/>
        <v>1</v>
      </c>
      <c r="Q55" s="408"/>
      <c r="R55" s="9" t="s">
        <v>663</v>
      </c>
      <c r="S55" s="311" t="s">
        <v>664</v>
      </c>
      <c r="T55" s="292"/>
      <c r="U55" s="292"/>
      <c r="V55" s="358">
        <v>0.33</v>
      </c>
      <c r="W55" s="249"/>
      <c r="X55" s="358">
        <v>0.33</v>
      </c>
      <c r="Y55" s="249"/>
      <c r="Z55" s="358">
        <v>0.34</v>
      </c>
      <c r="AA55" s="249"/>
      <c r="AB55" s="358"/>
      <c r="AC55" s="421"/>
      <c r="AD55" s="408" t="e">
        <f t="shared" si="17"/>
        <v>#DIV/0!</v>
      </c>
      <c r="AE55" s="9" t="s">
        <v>663</v>
      </c>
      <c r="AF55" s="311" t="s">
        <v>665</v>
      </c>
      <c r="AG55" s="292"/>
      <c r="AH55" s="292"/>
      <c r="AI55" s="249">
        <v>0.33</v>
      </c>
      <c r="AJ55" s="249"/>
      <c r="AK55" s="249"/>
      <c r="AL55" s="249"/>
      <c r="AM55" s="249"/>
      <c r="AN55" s="249"/>
      <c r="AO55" s="249">
        <f t="shared" si="14"/>
        <v>0.33</v>
      </c>
      <c r="AP55" s="249"/>
      <c r="AQ55" s="292"/>
      <c r="AR55" s="249"/>
      <c r="AS55" s="249"/>
      <c r="AT55" s="249"/>
      <c r="AU55" s="249"/>
      <c r="AV55" s="249"/>
      <c r="AW55" s="249"/>
      <c r="AX55" s="249">
        <f t="shared" si="15"/>
        <v>0</v>
      </c>
      <c r="AY55" s="249"/>
      <c r="AZ55" s="245"/>
    </row>
    <row r="56" spans="1:52" s="184" customFormat="1" ht="30" customHeight="1" x14ac:dyDescent="0.25">
      <c r="A56" s="14" t="s">
        <v>570</v>
      </c>
      <c r="B56" s="9" t="s">
        <v>284</v>
      </c>
      <c r="C56" s="362" t="s">
        <v>635</v>
      </c>
      <c r="D56" s="244" t="s">
        <v>636</v>
      </c>
      <c r="E56" s="265" t="s">
        <v>666</v>
      </c>
      <c r="F56" s="20">
        <v>0.99</v>
      </c>
      <c r="G56" s="11"/>
      <c r="H56" s="52">
        <v>1</v>
      </c>
      <c r="I56" s="11"/>
      <c r="J56" s="355">
        <v>0.33</v>
      </c>
      <c r="K56" s="293"/>
      <c r="L56" s="355">
        <v>0.33</v>
      </c>
      <c r="M56" s="293"/>
      <c r="N56" s="355">
        <v>0.34</v>
      </c>
      <c r="O56" s="293">
        <v>0.04</v>
      </c>
      <c r="P56" s="424">
        <f t="shared" si="16"/>
        <v>1</v>
      </c>
      <c r="Q56" s="420">
        <f>+O56</f>
        <v>0.04</v>
      </c>
      <c r="R56" s="9" t="s">
        <v>667</v>
      </c>
      <c r="S56" s="311" t="s">
        <v>668</v>
      </c>
      <c r="T56" s="297"/>
      <c r="U56" s="297"/>
      <c r="V56" s="357">
        <v>1</v>
      </c>
      <c r="W56" s="293"/>
      <c r="X56" s="357">
        <v>1</v>
      </c>
      <c r="Y56" s="293"/>
      <c r="Z56" s="357">
        <v>1</v>
      </c>
      <c r="AA56" s="293"/>
      <c r="AB56" s="357"/>
      <c r="AC56" s="422"/>
      <c r="AD56" s="408">
        <f t="shared" si="17"/>
        <v>0.04</v>
      </c>
      <c r="AE56" s="9" t="s">
        <v>669</v>
      </c>
      <c r="AF56" s="311" t="s">
        <v>668</v>
      </c>
      <c r="AG56" s="297"/>
      <c r="AH56" s="297"/>
      <c r="AI56" s="293">
        <v>0.33</v>
      </c>
      <c r="AJ56" s="293"/>
      <c r="AK56" s="293"/>
      <c r="AL56" s="293"/>
      <c r="AM56" s="293"/>
      <c r="AN56" s="293"/>
      <c r="AO56" s="293">
        <f t="shared" si="14"/>
        <v>0.33</v>
      </c>
      <c r="AP56" s="293"/>
      <c r="AQ56" s="245"/>
      <c r="AR56" s="293"/>
      <c r="AS56" s="293"/>
      <c r="AT56" s="293"/>
      <c r="AU56" s="293"/>
      <c r="AV56" s="293"/>
      <c r="AW56" s="293"/>
      <c r="AX56" s="293">
        <f t="shared" si="15"/>
        <v>0</v>
      </c>
      <c r="AY56" s="293"/>
      <c r="AZ56" s="245"/>
    </row>
    <row r="57" spans="1:52" s="184" customFormat="1" ht="30" customHeight="1" x14ac:dyDescent="0.25">
      <c r="A57" s="14" t="s">
        <v>570</v>
      </c>
      <c r="B57" s="9" t="s">
        <v>284</v>
      </c>
      <c r="C57" s="362" t="s">
        <v>635</v>
      </c>
      <c r="D57" s="244" t="s">
        <v>670</v>
      </c>
      <c r="E57" s="265" t="s">
        <v>671</v>
      </c>
      <c r="F57" s="20">
        <v>0.99</v>
      </c>
      <c r="G57" s="11"/>
      <c r="H57" s="34">
        <v>7</v>
      </c>
      <c r="I57" s="11"/>
      <c r="J57" s="356">
        <v>0.33</v>
      </c>
      <c r="K57" s="249"/>
      <c r="L57" s="356">
        <v>0.33</v>
      </c>
      <c r="M57" s="249"/>
      <c r="N57" s="356">
        <v>0.34</v>
      </c>
      <c r="O57" s="249">
        <v>0.02</v>
      </c>
      <c r="P57" s="424">
        <f t="shared" si="16"/>
        <v>1</v>
      </c>
      <c r="Q57" s="408"/>
      <c r="R57" s="9" t="s">
        <v>672</v>
      </c>
      <c r="S57" s="311">
        <v>2022</v>
      </c>
      <c r="T57" s="292"/>
      <c r="U57" s="292"/>
      <c r="V57" s="358">
        <v>0.33</v>
      </c>
      <c r="W57" s="249"/>
      <c r="X57" s="358">
        <v>0.33</v>
      </c>
      <c r="Y57" s="249"/>
      <c r="Z57" s="358">
        <v>0.34</v>
      </c>
      <c r="AA57" s="249"/>
      <c r="AB57" s="358"/>
      <c r="AC57" s="421"/>
      <c r="AD57" s="408" t="e">
        <f t="shared" si="17"/>
        <v>#DIV/0!</v>
      </c>
      <c r="AE57" s="9" t="s">
        <v>673</v>
      </c>
      <c r="AF57" s="311">
        <v>2022</v>
      </c>
      <c r="AG57" s="292"/>
      <c r="AH57" s="292"/>
      <c r="AI57" s="249">
        <v>0.33</v>
      </c>
      <c r="AJ57" s="249"/>
      <c r="AK57" s="249"/>
      <c r="AL57" s="249"/>
      <c r="AM57" s="249"/>
      <c r="AN57" s="249"/>
      <c r="AO57" s="249">
        <f t="shared" si="14"/>
        <v>0.33</v>
      </c>
      <c r="AP57" s="249"/>
      <c r="AQ57" s="245"/>
      <c r="AR57" s="249"/>
      <c r="AS57" s="249"/>
      <c r="AT57" s="249"/>
      <c r="AU57" s="249"/>
      <c r="AV57" s="249"/>
      <c r="AW57" s="249"/>
      <c r="AX57" s="249">
        <f t="shared" si="15"/>
        <v>0</v>
      </c>
      <c r="AY57" s="249"/>
      <c r="AZ57" s="245"/>
    </row>
    <row r="58" spans="1:52" s="184" customFormat="1" ht="30" customHeight="1" x14ac:dyDescent="0.25">
      <c r="A58" s="14" t="s">
        <v>570</v>
      </c>
      <c r="B58" s="9" t="s">
        <v>284</v>
      </c>
      <c r="C58" s="362" t="s">
        <v>635</v>
      </c>
      <c r="D58" s="244" t="s">
        <v>674</v>
      </c>
      <c r="E58" s="265" t="s">
        <v>675</v>
      </c>
      <c r="F58" s="20">
        <v>0.99</v>
      </c>
      <c r="G58" s="11"/>
      <c r="H58" s="34">
        <v>1</v>
      </c>
      <c r="I58" s="11"/>
      <c r="J58" s="356"/>
      <c r="K58" s="249"/>
      <c r="L58" s="356"/>
      <c r="M58" s="249"/>
      <c r="N58" s="356"/>
      <c r="O58" s="249"/>
      <c r="P58" s="424">
        <f t="shared" si="16"/>
        <v>0</v>
      </c>
      <c r="Q58" s="408"/>
      <c r="R58" s="9" t="s">
        <v>676</v>
      </c>
      <c r="S58" s="452" t="s">
        <v>677</v>
      </c>
      <c r="T58" s="292"/>
      <c r="U58" s="292"/>
      <c r="V58" s="358">
        <v>0.33</v>
      </c>
      <c r="W58" s="249"/>
      <c r="X58" s="358">
        <v>0.33</v>
      </c>
      <c r="Y58" s="249"/>
      <c r="Z58" s="358">
        <v>0.34</v>
      </c>
      <c r="AA58" s="249"/>
      <c r="AB58" s="358"/>
      <c r="AC58" s="421"/>
      <c r="AD58" s="408" t="e">
        <f t="shared" si="17"/>
        <v>#DIV/0!</v>
      </c>
      <c r="AE58" s="9" t="s">
        <v>678</v>
      </c>
      <c r="AF58" s="452" t="s">
        <v>677</v>
      </c>
      <c r="AG58" s="292"/>
      <c r="AH58" s="292"/>
      <c r="AI58" s="249">
        <v>0.33</v>
      </c>
      <c r="AJ58" s="249"/>
      <c r="AK58" s="249"/>
      <c r="AL58" s="249"/>
      <c r="AM58" s="249"/>
      <c r="AN58" s="249"/>
      <c r="AO58" s="249">
        <f t="shared" si="14"/>
        <v>0.33</v>
      </c>
      <c r="AP58" s="249"/>
      <c r="AQ58" s="245"/>
      <c r="AR58" s="249"/>
      <c r="AS58" s="249"/>
      <c r="AT58" s="249"/>
      <c r="AU58" s="249"/>
      <c r="AV58" s="249"/>
      <c r="AW58" s="249"/>
      <c r="AX58" s="249">
        <f t="shared" si="15"/>
        <v>0</v>
      </c>
      <c r="AY58" s="249"/>
      <c r="AZ58" s="245"/>
    </row>
    <row r="59" spans="1:52" s="184" customFormat="1" ht="30" customHeight="1" x14ac:dyDescent="0.25">
      <c r="A59" s="14" t="s">
        <v>570</v>
      </c>
      <c r="B59" s="9" t="s">
        <v>284</v>
      </c>
      <c r="C59" s="362" t="s">
        <v>635</v>
      </c>
      <c r="D59" s="244" t="s">
        <v>679</v>
      </c>
      <c r="E59" s="265" t="s">
        <v>680</v>
      </c>
      <c r="F59" s="20">
        <v>0.99</v>
      </c>
      <c r="G59" s="11"/>
      <c r="H59" s="34">
        <v>2</v>
      </c>
      <c r="I59" s="11"/>
      <c r="J59" s="356"/>
      <c r="K59" s="249"/>
      <c r="L59" s="356"/>
      <c r="M59" s="249"/>
      <c r="N59" s="356"/>
      <c r="O59" s="249"/>
      <c r="P59" s="424">
        <f t="shared" si="16"/>
        <v>0</v>
      </c>
      <c r="Q59" s="408"/>
      <c r="R59" s="9" t="s">
        <v>681</v>
      </c>
      <c r="S59" s="500"/>
      <c r="T59" s="292"/>
      <c r="U59" s="292"/>
      <c r="V59" s="358"/>
      <c r="W59" s="249"/>
      <c r="X59" s="358"/>
      <c r="Y59" s="249"/>
      <c r="Z59" s="358"/>
      <c r="AA59" s="249"/>
      <c r="AB59" s="358"/>
      <c r="AC59" s="421"/>
      <c r="AD59" s="408" t="e">
        <f t="shared" si="17"/>
        <v>#DIV/0!</v>
      </c>
      <c r="AE59" s="586" t="s">
        <v>681</v>
      </c>
      <c r="AF59" s="500"/>
      <c r="AG59" s="292"/>
      <c r="AH59" s="292"/>
      <c r="AI59" s="249">
        <v>0</v>
      </c>
      <c r="AJ59" s="249"/>
      <c r="AK59" s="249"/>
      <c r="AL59" s="249"/>
      <c r="AM59" s="249"/>
      <c r="AN59" s="249"/>
      <c r="AO59" s="249">
        <f t="shared" si="14"/>
        <v>0</v>
      </c>
      <c r="AP59" s="249"/>
      <c r="AQ59" s="245"/>
      <c r="AR59" s="249"/>
      <c r="AS59" s="249"/>
      <c r="AT59" s="249"/>
      <c r="AU59" s="249"/>
      <c r="AV59" s="249"/>
      <c r="AW59" s="249"/>
      <c r="AX59" s="249">
        <f t="shared" si="15"/>
        <v>0</v>
      </c>
      <c r="AY59" s="249"/>
      <c r="AZ59" s="245"/>
    </row>
    <row r="60" spans="1:52" s="184" customFormat="1" ht="30" customHeight="1" x14ac:dyDescent="0.25">
      <c r="A60" s="14" t="s">
        <v>570</v>
      </c>
      <c r="B60" s="9" t="s">
        <v>284</v>
      </c>
      <c r="C60" s="362" t="s">
        <v>635</v>
      </c>
      <c r="D60" s="56" t="s">
        <v>682</v>
      </c>
      <c r="E60" s="63" t="s">
        <v>683</v>
      </c>
      <c r="F60" s="243">
        <v>0.81</v>
      </c>
      <c r="G60" s="11"/>
      <c r="H60" s="34">
        <v>1</v>
      </c>
      <c r="I60" s="11"/>
      <c r="J60" s="356"/>
      <c r="K60" s="249"/>
      <c r="L60" s="356"/>
      <c r="M60" s="249"/>
      <c r="N60" s="356"/>
      <c r="O60" s="249"/>
      <c r="P60" s="424">
        <f t="shared" si="16"/>
        <v>0</v>
      </c>
      <c r="Q60" s="408"/>
      <c r="R60" s="9" t="s">
        <v>684</v>
      </c>
      <c r="S60" s="501"/>
      <c r="T60" s="455"/>
      <c r="U60" s="292"/>
      <c r="V60" s="358"/>
      <c r="W60" s="249"/>
      <c r="X60" s="358"/>
      <c r="Y60" s="249"/>
      <c r="Z60" s="358"/>
      <c r="AA60" s="249"/>
      <c r="AB60" s="358"/>
      <c r="AC60" s="421"/>
      <c r="AD60" s="408" t="e">
        <f t="shared" si="17"/>
        <v>#DIV/0!</v>
      </c>
      <c r="AE60" s="259" t="s">
        <v>685</v>
      </c>
      <c r="AF60" s="501"/>
      <c r="AG60" s="455"/>
      <c r="AH60" s="292"/>
      <c r="AI60" s="249">
        <v>0</v>
      </c>
      <c r="AJ60" s="249"/>
      <c r="AK60" s="249"/>
      <c r="AL60" s="249"/>
      <c r="AM60" s="249"/>
      <c r="AN60" s="249"/>
      <c r="AO60" s="249">
        <f t="shared" si="14"/>
        <v>0</v>
      </c>
      <c r="AP60" s="249"/>
      <c r="AQ60" s="245"/>
      <c r="AR60" s="249"/>
      <c r="AS60" s="249"/>
      <c r="AT60" s="249"/>
      <c r="AU60" s="249"/>
      <c r="AV60" s="249"/>
      <c r="AW60" s="249"/>
      <c r="AX60" s="249">
        <f t="shared" si="15"/>
        <v>0</v>
      </c>
      <c r="AY60" s="249"/>
      <c r="AZ60" s="245"/>
    </row>
    <row r="61" spans="1:52" s="184" customFormat="1" ht="111.75" customHeight="1" x14ac:dyDescent="0.25">
      <c r="A61" s="14" t="s">
        <v>570</v>
      </c>
      <c r="B61" s="9" t="s">
        <v>284</v>
      </c>
      <c r="C61" s="360" t="s">
        <v>686</v>
      </c>
      <c r="D61" s="244" t="s">
        <v>687</v>
      </c>
      <c r="E61" s="404" t="s">
        <v>688</v>
      </c>
      <c r="F61" s="20">
        <v>0.93020000000000003</v>
      </c>
      <c r="G61" s="11"/>
      <c r="H61" s="41">
        <v>1</v>
      </c>
      <c r="I61" s="9" t="s">
        <v>689</v>
      </c>
      <c r="J61" s="427">
        <v>6</v>
      </c>
      <c r="K61" s="428">
        <v>6</v>
      </c>
      <c r="L61" s="427">
        <v>16</v>
      </c>
      <c r="M61" s="428">
        <v>16</v>
      </c>
      <c r="N61" s="427">
        <v>1</v>
      </c>
      <c r="O61" s="428">
        <v>1</v>
      </c>
      <c r="P61" s="429">
        <f>+J61+L61+N61</f>
        <v>23</v>
      </c>
      <c r="Q61" s="408">
        <f>+(K61+M61+O61)/(J61+L61+N61)</f>
        <v>1</v>
      </c>
      <c r="R61" s="454" t="s">
        <v>690</v>
      </c>
      <c r="S61" s="450" t="s">
        <v>691</v>
      </c>
      <c r="T61" s="450" t="s">
        <v>692</v>
      </c>
      <c r="U61" s="453" t="s">
        <v>693</v>
      </c>
      <c r="V61" s="425">
        <v>7</v>
      </c>
      <c r="W61" s="359">
        <v>7</v>
      </c>
      <c r="X61" s="425">
        <v>13</v>
      </c>
      <c r="Y61" s="359">
        <v>13</v>
      </c>
      <c r="Z61" s="474">
        <v>12</v>
      </c>
      <c r="AA61" s="359">
        <v>12</v>
      </c>
      <c r="AB61" s="425"/>
      <c r="AC61" s="423">
        <f t="shared" ref="AC61:AC85" si="18">+(W61+Y61+AA61)/(V61+X61+Z61)</f>
        <v>1</v>
      </c>
      <c r="AD61" s="456">
        <f t="shared" si="17"/>
        <v>1</v>
      </c>
      <c r="AE61" s="454" t="s">
        <v>690</v>
      </c>
      <c r="AF61" s="313" t="s">
        <v>694</v>
      </c>
      <c r="AG61" s="316" t="s">
        <v>695</v>
      </c>
      <c r="AH61" s="313" t="s">
        <v>696</v>
      </c>
      <c r="AI61" s="249"/>
      <c r="AJ61" s="249"/>
      <c r="AK61" s="249"/>
      <c r="AL61" s="249"/>
      <c r="AM61" s="249"/>
      <c r="AN61" s="249"/>
      <c r="AO61" s="249">
        <f t="shared" si="14"/>
        <v>0</v>
      </c>
      <c r="AP61" s="249"/>
      <c r="AQ61" s="245"/>
      <c r="AR61" s="249"/>
      <c r="AS61" s="249"/>
      <c r="AT61" s="249"/>
      <c r="AU61" s="249"/>
      <c r="AV61" s="249"/>
      <c r="AW61" s="249"/>
      <c r="AX61" s="249">
        <f t="shared" si="15"/>
        <v>0</v>
      </c>
      <c r="AY61" s="249"/>
      <c r="AZ61" s="245"/>
    </row>
    <row r="62" spans="1:52" s="184" customFormat="1" ht="112.5" x14ac:dyDescent="0.25">
      <c r="A62" s="14" t="s">
        <v>570</v>
      </c>
      <c r="B62" s="9" t="s">
        <v>284</v>
      </c>
      <c r="C62" s="360" t="s">
        <v>686</v>
      </c>
      <c r="D62" s="244" t="s">
        <v>687</v>
      </c>
      <c r="E62" s="404" t="s">
        <v>697</v>
      </c>
      <c r="F62" s="45">
        <v>0.51</v>
      </c>
      <c r="G62" s="11"/>
      <c r="H62" s="41">
        <v>1</v>
      </c>
      <c r="I62" s="9" t="s">
        <v>689</v>
      </c>
      <c r="J62" s="427">
        <v>3</v>
      </c>
      <c r="K62" s="428">
        <v>3</v>
      </c>
      <c r="L62" s="427">
        <v>0</v>
      </c>
      <c r="M62" s="428">
        <v>0</v>
      </c>
      <c r="N62" s="427"/>
      <c r="O62" s="428"/>
      <c r="P62" s="429">
        <f t="shared" ref="P62:P87" si="19">+J62+L62+N62</f>
        <v>3</v>
      </c>
      <c r="Q62" s="408">
        <f t="shared" ref="Q62:Q87" si="20">+(K62+M62+O62)/(J62+L62+N62)</f>
        <v>1</v>
      </c>
      <c r="R62" s="9" t="s">
        <v>698</v>
      </c>
      <c r="S62" s="450" t="s">
        <v>691</v>
      </c>
      <c r="T62" s="450" t="s">
        <v>699</v>
      </c>
      <c r="U62" s="450" t="s">
        <v>693</v>
      </c>
      <c r="V62" s="426">
        <v>1</v>
      </c>
      <c r="W62" s="359">
        <v>1</v>
      </c>
      <c r="X62" s="426"/>
      <c r="Y62" s="359"/>
      <c r="Z62" s="474">
        <v>2</v>
      </c>
      <c r="AA62" s="359">
        <v>2</v>
      </c>
      <c r="AB62" s="426"/>
      <c r="AC62" s="423">
        <f t="shared" si="18"/>
        <v>1</v>
      </c>
      <c r="AD62" s="408">
        <f t="shared" si="17"/>
        <v>1</v>
      </c>
      <c r="AE62" s="9" t="s">
        <v>698</v>
      </c>
      <c r="AF62" s="316" t="s">
        <v>694</v>
      </c>
      <c r="AG62" s="457" t="s">
        <v>695</v>
      </c>
      <c r="AH62" s="316" t="s">
        <v>696</v>
      </c>
      <c r="AI62" s="249"/>
      <c r="AJ62" s="249"/>
      <c r="AK62" s="249"/>
      <c r="AL62" s="249"/>
      <c r="AM62" s="249"/>
      <c r="AN62" s="249"/>
      <c r="AO62" s="249">
        <f t="shared" si="14"/>
        <v>0</v>
      </c>
      <c r="AP62" s="249"/>
      <c r="AQ62" s="245"/>
      <c r="AR62" s="249"/>
      <c r="AS62" s="249"/>
      <c r="AT62" s="249"/>
      <c r="AU62" s="249"/>
      <c r="AV62" s="249"/>
      <c r="AW62" s="249"/>
      <c r="AX62" s="249">
        <f t="shared" si="15"/>
        <v>0</v>
      </c>
      <c r="AY62" s="249"/>
      <c r="AZ62" s="245"/>
    </row>
    <row r="63" spans="1:52" s="184" customFormat="1" ht="112.5" x14ac:dyDescent="0.25">
      <c r="A63" s="14" t="s">
        <v>570</v>
      </c>
      <c r="B63" s="9" t="s">
        <v>284</v>
      </c>
      <c r="C63" s="360" t="s">
        <v>686</v>
      </c>
      <c r="D63" s="244" t="s">
        <v>687</v>
      </c>
      <c r="E63" s="405" t="s">
        <v>700</v>
      </c>
      <c r="F63" s="45">
        <v>0.55330000000000001</v>
      </c>
      <c r="G63" s="11"/>
      <c r="H63" s="41">
        <v>1</v>
      </c>
      <c r="I63" s="9" t="s">
        <v>689</v>
      </c>
      <c r="J63" s="427">
        <v>0</v>
      </c>
      <c r="K63" s="428">
        <v>0</v>
      </c>
      <c r="L63" s="427">
        <v>0</v>
      </c>
      <c r="M63" s="428">
        <v>0</v>
      </c>
      <c r="N63" s="427"/>
      <c r="O63" s="428"/>
      <c r="P63" s="429">
        <f t="shared" si="19"/>
        <v>0</v>
      </c>
      <c r="Q63" s="408" t="e">
        <f t="shared" si="20"/>
        <v>#DIV/0!</v>
      </c>
      <c r="R63" s="28" t="s">
        <v>701</v>
      </c>
      <c r="S63" s="450" t="s">
        <v>702</v>
      </c>
      <c r="T63" s="450" t="s">
        <v>703</v>
      </c>
      <c r="U63" s="450" t="s">
        <v>693</v>
      </c>
      <c r="V63" s="426"/>
      <c r="W63" s="359"/>
      <c r="X63" s="426"/>
      <c r="Y63" s="359"/>
      <c r="Z63" s="474">
        <v>0</v>
      </c>
      <c r="AA63" s="359">
        <v>0</v>
      </c>
      <c r="AB63" s="426"/>
      <c r="AC63" s="423"/>
      <c r="AD63" s="408"/>
      <c r="AE63" s="9" t="s">
        <v>701</v>
      </c>
      <c r="AF63" s="316" t="s">
        <v>694</v>
      </c>
      <c r="AG63" s="316" t="s">
        <v>695</v>
      </c>
      <c r="AH63" s="316" t="s">
        <v>696</v>
      </c>
      <c r="AI63" s="249"/>
      <c r="AJ63" s="249"/>
      <c r="AK63" s="249"/>
      <c r="AL63" s="249"/>
      <c r="AM63" s="249"/>
      <c r="AN63" s="249"/>
      <c r="AO63" s="249">
        <f t="shared" si="14"/>
        <v>0</v>
      </c>
      <c r="AP63" s="249"/>
      <c r="AQ63" s="245"/>
      <c r="AR63" s="249"/>
      <c r="AS63" s="249"/>
      <c r="AT63" s="249"/>
      <c r="AU63" s="249"/>
      <c r="AV63" s="249"/>
      <c r="AW63" s="249"/>
      <c r="AX63" s="249">
        <f t="shared" si="15"/>
        <v>0</v>
      </c>
      <c r="AY63" s="249"/>
      <c r="AZ63" s="245"/>
    </row>
    <row r="64" spans="1:52" s="184" customFormat="1" ht="112.5" x14ac:dyDescent="0.25">
      <c r="A64" s="14" t="s">
        <v>570</v>
      </c>
      <c r="B64" s="9" t="s">
        <v>284</v>
      </c>
      <c r="C64" s="360" t="s">
        <v>686</v>
      </c>
      <c r="D64" s="244" t="s">
        <v>687</v>
      </c>
      <c r="E64" s="404" t="s">
        <v>704</v>
      </c>
      <c r="F64" s="45">
        <v>0.77080000000000004</v>
      </c>
      <c r="G64" s="11"/>
      <c r="H64" s="41">
        <v>1</v>
      </c>
      <c r="I64" s="9" t="s">
        <v>689</v>
      </c>
      <c r="J64" s="427">
        <v>0</v>
      </c>
      <c r="K64" s="428">
        <v>0</v>
      </c>
      <c r="L64" s="427">
        <v>0</v>
      </c>
      <c r="M64" s="428">
        <v>0</v>
      </c>
      <c r="N64" s="427"/>
      <c r="O64" s="428"/>
      <c r="P64" s="429">
        <f t="shared" si="19"/>
        <v>0</v>
      </c>
      <c r="Q64" s="408" t="e">
        <f t="shared" si="20"/>
        <v>#DIV/0!</v>
      </c>
      <c r="R64" s="28" t="s">
        <v>705</v>
      </c>
      <c r="S64" s="450" t="s">
        <v>706</v>
      </c>
      <c r="T64" s="450" t="s">
        <v>707</v>
      </c>
      <c r="U64" s="450" t="s">
        <v>693</v>
      </c>
      <c r="V64" s="426">
        <v>1</v>
      </c>
      <c r="W64" s="359">
        <v>1</v>
      </c>
      <c r="X64" s="426">
        <v>1</v>
      </c>
      <c r="Y64" s="359">
        <v>1</v>
      </c>
      <c r="Z64" s="474">
        <v>2</v>
      </c>
      <c r="AA64" s="359">
        <v>2</v>
      </c>
      <c r="AB64" s="426"/>
      <c r="AC64" s="423">
        <f t="shared" si="18"/>
        <v>1</v>
      </c>
      <c r="AD64" s="408"/>
      <c r="AE64" s="9" t="s">
        <v>705</v>
      </c>
      <c r="AF64" s="316" t="s">
        <v>694</v>
      </c>
      <c r="AG64" s="316" t="s">
        <v>695</v>
      </c>
      <c r="AH64" s="316" t="s">
        <v>696</v>
      </c>
      <c r="AI64" s="249"/>
      <c r="AJ64" s="249"/>
      <c r="AK64" s="249"/>
      <c r="AL64" s="249"/>
      <c r="AM64" s="249"/>
      <c r="AN64" s="249"/>
      <c r="AO64" s="249">
        <f t="shared" si="14"/>
        <v>0</v>
      </c>
      <c r="AP64" s="249"/>
      <c r="AQ64" s="245"/>
      <c r="AR64" s="249"/>
      <c r="AS64" s="249"/>
      <c r="AT64" s="249"/>
      <c r="AU64" s="249"/>
      <c r="AV64" s="249"/>
      <c r="AW64" s="249"/>
      <c r="AX64" s="249">
        <f t="shared" si="15"/>
        <v>0</v>
      </c>
      <c r="AY64" s="249"/>
      <c r="AZ64" s="245"/>
    </row>
    <row r="65" spans="1:52" s="184" customFormat="1" ht="112.5" x14ac:dyDescent="0.25">
      <c r="A65" s="14" t="s">
        <v>570</v>
      </c>
      <c r="B65" s="9" t="s">
        <v>284</v>
      </c>
      <c r="C65" s="360" t="s">
        <v>686</v>
      </c>
      <c r="D65" s="244" t="s">
        <v>687</v>
      </c>
      <c r="E65" s="404" t="s">
        <v>708</v>
      </c>
      <c r="F65" s="20">
        <v>0.83250000000000002</v>
      </c>
      <c r="G65" s="11"/>
      <c r="H65" s="41">
        <v>1</v>
      </c>
      <c r="I65" s="9" t="s">
        <v>689</v>
      </c>
      <c r="J65" s="427">
        <v>0</v>
      </c>
      <c r="K65" s="428">
        <v>0</v>
      </c>
      <c r="L65" s="427">
        <v>0</v>
      </c>
      <c r="M65" s="428">
        <v>0</v>
      </c>
      <c r="N65" s="427"/>
      <c r="O65" s="428"/>
      <c r="P65" s="429">
        <f t="shared" si="19"/>
        <v>0</v>
      </c>
      <c r="Q65" s="408" t="e">
        <f t="shared" si="20"/>
        <v>#DIV/0!</v>
      </c>
      <c r="R65" s="28" t="s">
        <v>709</v>
      </c>
      <c r="S65" s="450" t="s">
        <v>710</v>
      </c>
      <c r="T65" s="450" t="s">
        <v>711</v>
      </c>
      <c r="U65" s="450" t="s">
        <v>693</v>
      </c>
      <c r="V65" s="426"/>
      <c r="W65" s="359">
        <v>108</v>
      </c>
      <c r="X65" s="426">
        <v>108</v>
      </c>
      <c r="Y65" s="359"/>
      <c r="Z65" s="474">
        <v>1</v>
      </c>
      <c r="AA65" s="359">
        <v>1</v>
      </c>
      <c r="AB65" s="426"/>
      <c r="AC65" s="423">
        <f t="shared" si="18"/>
        <v>1</v>
      </c>
      <c r="AD65" s="408"/>
      <c r="AE65" s="9" t="s">
        <v>709</v>
      </c>
      <c r="AF65" s="316" t="s">
        <v>694</v>
      </c>
      <c r="AG65" s="316" t="s">
        <v>695</v>
      </c>
      <c r="AH65" s="316" t="s">
        <v>696</v>
      </c>
      <c r="AI65" s="249"/>
      <c r="AJ65" s="249"/>
      <c r="AK65" s="249"/>
      <c r="AL65" s="249"/>
      <c r="AM65" s="249"/>
      <c r="AN65" s="249"/>
      <c r="AO65" s="249">
        <f t="shared" si="14"/>
        <v>0</v>
      </c>
      <c r="AP65" s="249"/>
      <c r="AQ65" s="245"/>
      <c r="AR65" s="249"/>
      <c r="AS65" s="249"/>
      <c r="AT65" s="249"/>
      <c r="AU65" s="249"/>
      <c r="AV65" s="249"/>
      <c r="AW65" s="249"/>
      <c r="AX65" s="249">
        <f t="shared" si="15"/>
        <v>0</v>
      </c>
      <c r="AY65" s="249"/>
      <c r="AZ65" s="245"/>
    </row>
    <row r="66" spans="1:52" s="184" customFormat="1" ht="93" customHeight="1" x14ac:dyDescent="0.25">
      <c r="A66" s="14" t="s">
        <v>570</v>
      </c>
      <c r="B66" s="9" t="s">
        <v>284</v>
      </c>
      <c r="C66" s="360" t="s">
        <v>686</v>
      </c>
      <c r="D66" s="244" t="s">
        <v>687</v>
      </c>
      <c r="E66" s="595" t="s">
        <v>712</v>
      </c>
      <c r="F66" s="243">
        <v>0.80569999999999997</v>
      </c>
      <c r="G66" s="11"/>
      <c r="H66" s="41">
        <v>1</v>
      </c>
      <c r="I66" s="9" t="s">
        <v>689</v>
      </c>
      <c r="J66" s="427">
        <v>1</v>
      </c>
      <c r="K66" s="428">
        <v>1</v>
      </c>
      <c r="L66" s="427">
        <v>0</v>
      </c>
      <c r="M66" s="428">
        <v>0</v>
      </c>
      <c r="N66" s="427">
        <v>2</v>
      </c>
      <c r="O66" s="428">
        <v>2</v>
      </c>
      <c r="P66" s="429">
        <f t="shared" si="19"/>
        <v>3</v>
      </c>
      <c r="Q66" s="408">
        <f t="shared" si="20"/>
        <v>1</v>
      </c>
      <c r="R66" s="28" t="s">
        <v>713</v>
      </c>
      <c r="S66" s="450" t="s">
        <v>714</v>
      </c>
      <c r="T66" s="450" t="s">
        <v>715</v>
      </c>
      <c r="U66" s="450" t="s">
        <v>693</v>
      </c>
      <c r="V66" s="426">
        <v>1</v>
      </c>
      <c r="W66" s="359">
        <v>1</v>
      </c>
      <c r="X66" s="426">
        <v>1</v>
      </c>
      <c r="Y66" s="359">
        <v>1</v>
      </c>
      <c r="Z66" s="474">
        <v>6</v>
      </c>
      <c r="AA66" s="359">
        <v>6</v>
      </c>
      <c r="AB66" s="426"/>
      <c r="AC66" s="423">
        <f t="shared" si="18"/>
        <v>1</v>
      </c>
      <c r="AD66" s="408">
        <f t="shared" si="17"/>
        <v>1</v>
      </c>
      <c r="AE66" s="9" t="s">
        <v>713</v>
      </c>
      <c r="AF66" s="316" t="s">
        <v>694</v>
      </c>
      <c r="AG66" s="316" t="s">
        <v>695</v>
      </c>
      <c r="AH66" s="316" t="s">
        <v>696</v>
      </c>
      <c r="AI66" s="249"/>
      <c r="AJ66" s="249"/>
      <c r="AK66" s="249"/>
      <c r="AL66" s="249"/>
      <c r="AM66" s="249"/>
      <c r="AN66" s="249"/>
      <c r="AO66" s="249">
        <f t="shared" si="14"/>
        <v>0</v>
      </c>
      <c r="AP66" s="249"/>
      <c r="AQ66" s="245"/>
      <c r="AR66" s="249"/>
      <c r="AS66" s="249"/>
      <c r="AT66" s="249"/>
      <c r="AU66" s="249"/>
      <c r="AV66" s="249"/>
      <c r="AW66" s="249"/>
      <c r="AX66" s="249">
        <f t="shared" si="15"/>
        <v>0</v>
      </c>
      <c r="AY66" s="249"/>
      <c r="AZ66" s="245"/>
    </row>
    <row r="67" spans="1:52" s="184" customFormat="1" ht="103.5" customHeight="1" x14ac:dyDescent="0.25">
      <c r="A67" s="14" t="s">
        <v>570</v>
      </c>
      <c r="B67" s="9" t="s">
        <v>284</v>
      </c>
      <c r="C67" s="360" t="s">
        <v>686</v>
      </c>
      <c r="D67" s="244" t="s">
        <v>687</v>
      </c>
      <c r="E67" s="406" t="s">
        <v>716</v>
      </c>
      <c r="F67" s="45">
        <v>0.54</v>
      </c>
      <c r="G67" s="11"/>
      <c r="H67" s="41">
        <v>1</v>
      </c>
      <c r="I67" s="9" t="s">
        <v>689</v>
      </c>
      <c r="J67" s="427">
        <v>0</v>
      </c>
      <c r="K67" s="428">
        <v>0</v>
      </c>
      <c r="L67" s="427">
        <v>0</v>
      </c>
      <c r="M67" s="428">
        <v>0</v>
      </c>
      <c r="N67" s="427"/>
      <c r="O67" s="428"/>
      <c r="P67" s="429">
        <f t="shared" si="19"/>
        <v>0</v>
      </c>
      <c r="Q67" s="408" t="e">
        <f t="shared" si="20"/>
        <v>#DIV/0!</v>
      </c>
      <c r="R67" s="9" t="s">
        <v>701</v>
      </c>
      <c r="S67" s="450" t="s">
        <v>717</v>
      </c>
      <c r="T67" s="450" t="s">
        <v>718</v>
      </c>
      <c r="U67" s="450" t="s">
        <v>693</v>
      </c>
      <c r="V67" s="426"/>
      <c r="W67" s="359"/>
      <c r="X67" s="426"/>
      <c r="Y67" s="359"/>
      <c r="Z67" s="474">
        <v>0</v>
      </c>
      <c r="AA67" s="359">
        <v>0</v>
      </c>
      <c r="AB67" s="426"/>
      <c r="AC67" s="423"/>
      <c r="AD67" s="408"/>
      <c r="AE67" s="9" t="s">
        <v>701</v>
      </c>
      <c r="AF67" s="316" t="s">
        <v>694</v>
      </c>
      <c r="AG67" s="316" t="s">
        <v>695</v>
      </c>
      <c r="AH67" s="316" t="s">
        <v>696</v>
      </c>
      <c r="AI67" s="249"/>
      <c r="AJ67" s="249"/>
      <c r="AK67" s="249"/>
      <c r="AL67" s="249"/>
      <c r="AM67" s="249"/>
      <c r="AN67" s="249"/>
      <c r="AO67" s="249">
        <f t="shared" si="14"/>
        <v>0</v>
      </c>
      <c r="AP67" s="249"/>
      <c r="AQ67" s="245"/>
      <c r="AR67" s="249"/>
      <c r="AS67" s="249"/>
      <c r="AT67" s="249"/>
      <c r="AU67" s="249"/>
      <c r="AV67" s="249"/>
      <c r="AW67" s="249"/>
      <c r="AX67" s="249">
        <f t="shared" si="15"/>
        <v>0</v>
      </c>
      <c r="AY67" s="249"/>
      <c r="AZ67" s="245"/>
    </row>
    <row r="68" spans="1:52" s="184" customFormat="1" ht="95.25" customHeight="1" x14ac:dyDescent="0.25">
      <c r="A68" s="14" t="s">
        <v>570</v>
      </c>
      <c r="B68" s="9" t="s">
        <v>284</v>
      </c>
      <c r="C68" s="360" t="s">
        <v>686</v>
      </c>
      <c r="D68" s="244" t="s">
        <v>687</v>
      </c>
      <c r="E68" s="406" t="s">
        <v>719</v>
      </c>
      <c r="F68" s="45">
        <v>0.67379999999999995</v>
      </c>
      <c r="G68" s="11"/>
      <c r="H68" s="41">
        <v>1</v>
      </c>
      <c r="I68" s="9" t="s">
        <v>689</v>
      </c>
      <c r="J68" s="427">
        <v>0</v>
      </c>
      <c r="K68" s="428">
        <v>0</v>
      </c>
      <c r="L68" s="427">
        <v>0</v>
      </c>
      <c r="M68" s="428">
        <v>0</v>
      </c>
      <c r="N68" s="427"/>
      <c r="O68" s="428"/>
      <c r="P68" s="429">
        <f t="shared" si="19"/>
        <v>0</v>
      </c>
      <c r="Q68" s="408" t="e">
        <f t="shared" si="20"/>
        <v>#DIV/0!</v>
      </c>
      <c r="R68" s="9" t="s">
        <v>701</v>
      </c>
      <c r="S68" s="450" t="s">
        <v>720</v>
      </c>
      <c r="T68" s="450" t="s">
        <v>721</v>
      </c>
      <c r="U68" s="450" t="s">
        <v>693</v>
      </c>
      <c r="V68" s="426"/>
      <c r="W68" s="359"/>
      <c r="X68" s="426"/>
      <c r="Y68" s="359"/>
      <c r="Z68" s="474">
        <v>0</v>
      </c>
      <c r="AA68" s="359">
        <v>0</v>
      </c>
      <c r="AB68" s="426"/>
      <c r="AC68" s="423"/>
      <c r="AD68" s="408"/>
      <c r="AE68" s="9" t="s">
        <v>701</v>
      </c>
      <c r="AF68" s="316" t="s">
        <v>694</v>
      </c>
      <c r="AG68" s="316" t="s">
        <v>695</v>
      </c>
      <c r="AH68" s="316" t="s">
        <v>696</v>
      </c>
      <c r="AI68" s="249"/>
      <c r="AJ68" s="249"/>
      <c r="AK68" s="249"/>
      <c r="AL68" s="249"/>
      <c r="AM68" s="249"/>
      <c r="AN68" s="249"/>
      <c r="AO68" s="249">
        <f t="shared" si="14"/>
        <v>0</v>
      </c>
      <c r="AP68" s="249"/>
      <c r="AQ68" s="245"/>
      <c r="AR68" s="249"/>
      <c r="AS68" s="249"/>
      <c r="AT68" s="249"/>
      <c r="AU68" s="249"/>
      <c r="AV68" s="249"/>
      <c r="AW68" s="249"/>
      <c r="AX68" s="249">
        <f t="shared" si="15"/>
        <v>0</v>
      </c>
      <c r="AY68" s="249"/>
      <c r="AZ68" s="245"/>
    </row>
    <row r="69" spans="1:52" s="184" customFormat="1" ht="98.25" customHeight="1" x14ac:dyDescent="0.25">
      <c r="A69" s="14" t="s">
        <v>570</v>
      </c>
      <c r="B69" s="9" t="s">
        <v>284</v>
      </c>
      <c r="C69" s="360" t="s">
        <v>686</v>
      </c>
      <c r="D69" s="244" t="s">
        <v>687</v>
      </c>
      <c r="E69" s="406" t="s">
        <v>722</v>
      </c>
      <c r="F69" s="20">
        <v>0.8337</v>
      </c>
      <c r="G69" s="11"/>
      <c r="H69" s="41">
        <v>1</v>
      </c>
      <c r="I69" s="9" t="s">
        <v>689</v>
      </c>
      <c r="J69" s="427">
        <v>0</v>
      </c>
      <c r="K69" s="428">
        <v>0</v>
      </c>
      <c r="L69" s="427">
        <v>0</v>
      </c>
      <c r="M69" s="428">
        <v>0</v>
      </c>
      <c r="N69" s="427"/>
      <c r="O69" s="428"/>
      <c r="P69" s="429">
        <f t="shared" si="19"/>
        <v>0</v>
      </c>
      <c r="Q69" s="408"/>
      <c r="R69" s="9" t="s">
        <v>701</v>
      </c>
      <c r="S69" s="450" t="s">
        <v>723</v>
      </c>
      <c r="T69" s="450" t="s">
        <v>724</v>
      </c>
      <c r="U69" s="450" t="s">
        <v>693</v>
      </c>
      <c r="V69" s="426">
        <v>2</v>
      </c>
      <c r="W69" s="359">
        <v>2</v>
      </c>
      <c r="X69" s="426"/>
      <c r="Y69" s="359"/>
      <c r="Z69" s="474">
        <v>1</v>
      </c>
      <c r="AA69" s="359">
        <v>1</v>
      </c>
      <c r="AB69" s="426"/>
      <c r="AC69" s="423">
        <f t="shared" si="18"/>
        <v>1</v>
      </c>
      <c r="AD69" s="408">
        <f t="shared" si="17"/>
        <v>1</v>
      </c>
      <c r="AE69" s="9" t="s">
        <v>701</v>
      </c>
      <c r="AF69" s="316" t="s">
        <v>694</v>
      </c>
      <c r="AG69" s="316" t="s">
        <v>695</v>
      </c>
      <c r="AH69" s="316" t="s">
        <v>696</v>
      </c>
      <c r="AI69" s="249"/>
      <c r="AJ69" s="249"/>
      <c r="AK69" s="249"/>
      <c r="AL69" s="249"/>
      <c r="AM69" s="249"/>
      <c r="AN69" s="249"/>
      <c r="AO69" s="249">
        <f t="shared" si="14"/>
        <v>0</v>
      </c>
      <c r="AP69" s="249"/>
      <c r="AQ69" s="245"/>
      <c r="AR69" s="249"/>
      <c r="AS69" s="249"/>
      <c r="AT69" s="249"/>
      <c r="AU69" s="249"/>
      <c r="AV69" s="249"/>
      <c r="AW69" s="249"/>
      <c r="AX69" s="249">
        <f t="shared" si="15"/>
        <v>0</v>
      </c>
      <c r="AY69" s="249"/>
      <c r="AZ69" s="245"/>
    </row>
    <row r="70" spans="1:52" s="184" customFormat="1" ht="96" customHeight="1" x14ac:dyDescent="0.25">
      <c r="A70" s="14" t="s">
        <v>570</v>
      </c>
      <c r="B70" s="9" t="s">
        <v>284</v>
      </c>
      <c r="C70" s="360" t="s">
        <v>686</v>
      </c>
      <c r="D70" s="244" t="s">
        <v>687</v>
      </c>
      <c r="E70" s="406" t="s">
        <v>725</v>
      </c>
      <c r="F70" s="20">
        <v>1.01</v>
      </c>
      <c r="G70" s="11"/>
      <c r="H70" s="41">
        <v>1</v>
      </c>
      <c r="I70" s="9" t="s">
        <v>689</v>
      </c>
      <c r="J70" s="427">
        <v>1</v>
      </c>
      <c r="K70" s="428">
        <v>1</v>
      </c>
      <c r="L70" s="427">
        <v>0</v>
      </c>
      <c r="M70" s="428">
        <v>0</v>
      </c>
      <c r="N70" s="427"/>
      <c r="O70" s="428"/>
      <c r="P70" s="429">
        <f t="shared" si="19"/>
        <v>1</v>
      </c>
      <c r="Q70" s="408">
        <f t="shared" si="20"/>
        <v>1</v>
      </c>
      <c r="R70" s="9" t="s">
        <v>726</v>
      </c>
      <c r="S70" s="450" t="s">
        <v>727</v>
      </c>
      <c r="T70" s="450" t="s">
        <v>728</v>
      </c>
      <c r="U70" s="450" t="s">
        <v>693</v>
      </c>
      <c r="V70" s="426"/>
      <c r="W70" s="359"/>
      <c r="X70" s="426"/>
      <c r="Y70" s="359"/>
      <c r="Z70" s="474"/>
      <c r="AA70" s="359">
        <v>0</v>
      </c>
      <c r="AB70" s="426"/>
      <c r="AC70" s="423"/>
      <c r="AD70" s="408"/>
      <c r="AE70" s="9" t="s">
        <v>726</v>
      </c>
      <c r="AF70" s="316" t="s">
        <v>694</v>
      </c>
      <c r="AG70" s="316" t="s">
        <v>695</v>
      </c>
      <c r="AH70" s="316" t="s">
        <v>696</v>
      </c>
      <c r="AI70" s="249"/>
      <c r="AJ70" s="249"/>
      <c r="AK70" s="249"/>
      <c r="AL70" s="249"/>
      <c r="AM70" s="249"/>
      <c r="AN70" s="249"/>
      <c r="AO70" s="249">
        <f t="shared" ref="AO70:AO87" si="21">AI70+AK70+AM70</f>
        <v>0</v>
      </c>
      <c r="AP70" s="249"/>
      <c r="AQ70" s="245"/>
      <c r="AR70" s="249"/>
      <c r="AS70" s="249"/>
      <c r="AT70" s="249"/>
      <c r="AU70" s="249"/>
      <c r="AV70" s="249"/>
      <c r="AW70" s="249"/>
      <c r="AX70" s="249">
        <f t="shared" ref="AX70:AX87" si="22">AR70+AT70+AV70</f>
        <v>0</v>
      </c>
      <c r="AY70" s="249"/>
      <c r="AZ70" s="245"/>
    </row>
    <row r="71" spans="1:52" s="184" customFormat="1" ht="97.5" customHeight="1" x14ac:dyDescent="0.25">
      <c r="A71" s="14" t="s">
        <v>570</v>
      </c>
      <c r="B71" s="9" t="s">
        <v>284</v>
      </c>
      <c r="C71" s="360" t="s">
        <v>686</v>
      </c>
      <c r="D71" s="244" t="s">
        <v>687</v>
      </c>
      <c r="E71" s="406" t="s">
        <v>729</v>
      </c>
      <c r="F71" s="45">
        <v>0.68</v>
      </c>
      <c r="G71" s="11"/>
      <c r="H71" s="41">
        <v>1</v>
      </c>
      <c r="I71" s="9" t="s">
        <v>689</v>
      </c>
      <c r="J71" s="427">
        <v>251</v>
      </c>
      <c r="K71" s="428">
        <v>251</v>
      </c>
      <c r="L71" s="427">
        <v>763</v>
      </c>
      <c r="M71" s="428">
        <v>763</v>
      </c>
      <c r="N71" s="427">
        <v>749</v>
      </c>
      <c r="O71" s="428">
        <v>749</v>
      </c>
      <c r="P71" s="429">
        <f t="shared" si="19"/>
        <v>1763</v>
      </c>
      <c r="Q71" s="408">
        <f t="shared" si="20"/>
        <v>1</v>
      </c>
      <c r="R71" s="9" t="s">
        <v>726</v>
      </c>
      <c r="S71" s="450" t="s">
        <v>730</v>
      </c>
      <c r="T71" s="450" t="s">
        <v>731</v>
      </c>
      <c r="U71" s="450" t="s">
        <v>693</v>
      </c>
      <c r="V71" s="426">
        <v>678</v>
      </c>
      <c r="W71" s="359">
        <v>678</v>
      </c>
      <c r="X71" s="426">
        <v>8999</v>
      </c>
      <c r="Y71" s="359">
        <v>8999</v>
      </c>
      <c r="Z71" s="474">
        <v>1235</v>
      </c>
      <c r="AA71" s="359">
        <v>1235</v>
      </c>
      <c r="AB71" s="426"/>
      <c r="AC71" s="423">
        <f t="shared" si="18"/>
        <v>1</v>
      </c>
      <c r="AD71" s="408">
        <f>+AVERAGE(AC71,Q71)</f>
        <v>1</v>
      </c>
      <c r="AE71" s="9" t="s">
        <v>726</v>
      </c>
      <c r="AF71" s="316" t="s">
        <v>694</v>
      </c>
      <c r="AG71" s="316" t="s">
        <v>695</v>
      </c>
      <c r="AH71" s="316" t="s">
        <v>696</v>
      </c>
      <c r="AI71" s="249"/>
      <c r="AJ71" s="249"/>
      <c r="AK71" s="249"/>
      <c r="AL71" s="249"/>
      <c r="AM71" s="249"/>
      <c r="AN71" s="249"/>
      <c r="AO71" s="249">
        <f t="shared" si="21"/>
        <v>0</v>
      </c>
      <c r="AP71" s="249"/>
      <c r="AQ71" s="245"/>
      <c r="AR71" s="249"/>
      <c r="AS71" s="249"/>
      <c r="AT71" s="249"/>
      <c r="AU71" s="249"/>
      <c r="AV71" s="249"/>
      <c r="AW71" s="249"/>
      <c r="AX71" s="249">
        <f t="shared" si="22"/>
        <v>0</v>
      </c>
      <c r="AY71" s="249"/>
      <c r="AZ71" s="245"/>
    </row>
    <row r="72" spans="1:52" s="184" customFormat="1" ht="111.75" customHeight="1" x14ac:dyDescent="0.25">
      <c r="A72" s="14" t="s">
        <v>570</v>
      </c>
      <c r="B72" s="9" t="s">
        <v>284</v>
      </c>
      <c r="C72" s="360" t="s">
        <v>686</v>
      </c>
      <c r="D72" s="244" t="s">
        <v>687</v>
      </c>
      <c r="E72" s="406" t="s">
        <v>732</v>
      </c>
      <c r="F72" s="45">
        <v>0.71120000000000005</v>
      </c>
      <c r="G72" s="11"/>
      <c r="H72" s="41">
        <v>1</v>
      </c>
      <c r="I72" s="9" t="s">
        <v>689</v>
      </c>
      <c r="J72" s="427">
        <v>2</v>
      </c>
      <c r="K72" s="428">
        <v>2</v>
      </c>
      <c r="L72" s="427">
        <v>4</v>
      </c>
      <c r="M72" s="428">
        <v>4</v>
      </c>
      <c r="N72" s="427">
        <v>4</v>
      </c>
      <c r="O72" s="428">
        <v>4</v>
      </c>
      <c r="P72" s="429">
        <f t="shared" si="19"/>
        <v>10</v>
      </c>
      <c r="Q72" s="408">
        <f t="shared" si="20"/>
        <v>1</v>
      </c>
      <c r="R72" s="9" t="s">
        <v>726</v>
      </c>
      <c r="S72" s="450" t="s">
        <v>733</v>
      </c>
      <c r="T72" s="450" t="s">
        <v>734</v>
      </c>
      <c r="U72" s="450" t="s">
        <v>693</v>
      </c>
      <c r="V72" s="426">
        <v>2</v>
      </c>
      <c r="W72" s="359">
        <v>2</v>
      </c>
      <c r="X72" s="426">
        <v>7</v>
      </c>
      <c r="Y72" s="359">
        <v>7</v>
      </c>
      <c r="Z72" s="474">
        <v>3</v>
      </c>
      <c r="AA72" s="359">
        <v>3</v>
      </c>
      <c r="AB72" s="426"/>
      <c r="AC72" s="423">
        <f t="shared" si="18"/>
        <v>1</v>
      </c>
      <c r="AD72" s="408">
        <f t="shared" ref="AD72:AD87" si="23">+AVERAGE(AC72,Q72)</f>
        <v>1</v>
      </c>
      <c r="AE72" s="9" t="s">
        <v>726</v>
      </c>
      <c r="AF72" s="316" t="s">
        <v>694</v>
      </c>
      <c r="AG72" s="316" t="s">
        <v>695</v>
      </c>
      <c r="AH72" s="316" t="s">
        <v>696</v>
      </c>
      <c r="AI72" s="249"/>
      <c r="AJ72" s="249"/>
      <c r="AK72" s="249"/>
      <c r="AL72" s="249"/>
      <c r="AM72" s="249"/>
      <c r="AN72" s="249"/>
      <c r="AO72" s="249">
        <f t="shared" si="21"/>
        <v>0</v>
      </c>
      <c r="AP72" s="249"/>
      <c r="AQ72" s="245"/>
      <c r="AR72" s="249"/>
      <c r="AS72" s="249"/>
      <c r="AT72" s="249"/>
      <c r="AU72" s="249"/>
      <c r="AV72" s="249"/>
      <c r="AW72" s="249"/>
      <c r="AX72" s="249">
        <f t="shared" si="22"/>
        <v>0</v>
      </c>
      <c r="AY72" s="249"/>
      <c r="AZ72" s="245"/>
    </row>
    <row r="73" spans="1:52" s="184" customFormat="1" ht="105" customHeight="1" x14ac:dyDescent="0.25">
      <c r="A73" s="14" t="s">
        <v>570</v>
      </c>
      <c r="B73" s="9" t="s">
        <v>284</v>
      </c>
      <c r="C73" s="360" t="s">
        <v>686</v>
      </c>
      <c r="D73" s="244" t="s">
        <v>687</v>
      </c>
      <c r="E73" s="406" t="s">
        <v>735</v>
      </c>
      <c r="F73" s="45">
        <v>0.57999999999999996</v>
      </c>
      <c r="G73" s="11"/>
      <c r="H73" s="41">
        <v>1</v>
      </c>
      <c r="I73" s="9" t="s">
        <v>689</v>
      </c>
      <c r="J73" s="427">
        <v>1</v>
      </c>
      <c r="K73" s="428">
        <v>1</v>
      </c>
      <c r="L73" s="427">
        <v>29</v>
      </c>
      <c r="M73" s="428">
        <v>29</v>
      </c>
      <c r="N73" s="427">
        <v>16</v>
      </c>
      <c r="O73" s="428">
        <v>16</v>
      </c>
      <c r="P73" s="429">
        <f t="shared" si="19"/>
        <v>46</v>
      </c>
      <c r="Q73" s="408">
        <f t="shared" si="20"/>
        <v>1</v>
      </c>
      <c r="R73" s="9" t="s">
        <v>726</v>
      </c>
      <c r="S73" s="450" t="s">
        <v>736</v>
      </c>
      <c r="T73" s="450" t="s">
        <v>737</v>
      </c>
      <c r="U73" s="450" t="s">
        <v>693</v>
      </c>
      <c r="V73" s="426">
        <v>3</v>
      </c>
      <c r="W73" s="359">
        <v>3</v>
      </c>
      <c r="X73" s="426">
        <v>20</v>
      </c>
      <c r="Y73" s="359">
        <v>20</v>
      </c>
      <c r="Z73" s="474">
        <v>13</v>
      </c>
      <c r="AA73" s="359">
        <v>13</v>
      </c>
      <c r="AB73" s="426"/>
      <c r="AC73" s="423">
        <f t="shared" si="18"/>
        <v>1</v>
      </c>
      <c r="AD73" s="408">
        <f t="shared" si="23"/>
        <v>1</v>
      </c>
      <c r="AE73" s="9" t="s">
        <v>726</v>
      </c>
      <c r="AF73" s="316" t="s">
        <v>694</v>
      </c>
      <c r="AG73" s="316" t="s">
        <v>695</v>
      </c>
      <c r="AH73" s="316" t="s">
        <v>696</v>
      </c>
      <c r="AI73" s="249"/>
      <c r="AJ73" s="249"/>
      <c r="AK73" s="249"/>
      <c r="AL73" s="249"/>
      <c r="AM73" s="249"/>
      <c r="AN73" s="249"/>
      <c r="AO73" s="249">
        <f t="shared" si="21"/>
        <v>0</v>
      </c>
      <c r="AP73" s="249"/>
      <c r="AQ73" s="245"/>
      <c r="AR73" s="249"/>
      <c r="AS73" s="249"/>
      <c r="AT73" s="249"/>
      <c r="AU73" s="249"/>
      <c r="AV73" s="249"/>
      <c r="AW73" s="249"/>
      <c r="AX73" s="249">
        <f t="shared" si="22"/>
        <v>0</v>
      </c>
      <c r="AY73" s="249"/>
      <c r="AZ73" s="245"/>
    </row>
    <row r="74" spans="1:52" s="184" customFormat="1" ht="86.25" customHeight="1" x14ac:dyDescent="0.25">
      <c r="A74" s="14" t="s">
        <v>570</v>
      </c>
      <c r="B74" s="9" t="s">
        <v>284</v>
      </c>
      <c r="C74" s="360" t="s">
        <v>686</v>
      </c>
      <c r="D74" s="244" t="s">
        <v>687</v>
      </c>
      <c r="E74" s="407" t="s">
        <v>738</v>
      </c>
      <c r="F74" s="45">
        <v>0.57999999999999996</v>
      </c>
      <c r="G74" s="11"/>
      <c r="H74" s="41">
        <v>1</v>
      </c>
      <c r="I74" s="9" t="s">
        <v>689</v>
      </c>
      <c r="J74" s="430">
        <v>0</v>
      </c>
      <c r="K74" s="431">
        <v>0</v>
      </c>
      <c r="L74" s="430">
        <v>0</v>
      </c>
      <c r="M74" s="431">
        <v>0</v>
      </c>
      <c r="N74" s="427">
        <v>0</v>
      </c>
      <c r="O74" s="428">
        <v>0</v>
      </c>
      <c r="P74" s="429">
        <f t="shared" si="19"/>
        <v>0</v>
      </c>
      <c r="Q74" s="408"/>
      <c r="R74" s="9" t="s">
        <v>701</v>
      </c>
      <c r="S74" s="450" t="s">
        <v>739</v>
      </c>
      <c r="T74" s="450" t="s">
        <v>740</v>
      </c>
      <c r="U74" s="450" t="s">
        <v>693</v>
      </c>
      <c r="V74" s="426">
        <v>1</v>
      </c>
      <c r="W74" s="359">
        <v>1</v>
      </c>
      <c r="X74" s="426"/>
      <c r="Y74" s="359"/>
      <c r="Z74" s="474">
        <v>1</v>
      </c>
      <c r="AA74" s="359">
        <v>1</v>
      </c>
      <c r="AB74" s="426"/>
      <c r="AC74" s="423">
        <f t="shared" si="18"/>
        <v>1</v>
      </c>
      <c r="AD74" s="408">
        <f t="shared" si="23"/>
        <v>1</v>
      </c>
      <c r="AE74" s="9" t="s">
        <v>701</v>
      </c>
      <c r="AF74" s="316" t="s">
        <v>694</v>
      </c>
      <c r="AG74" s="316" t="s">
        <v>695</v>
      </c>
      <c r="AH74" s="316" t="s">
        <v>696</v>
      </c>
      <c r="AI74" s="249"/>
      <c r="AJ74" s="249"/>
      <c r="AK74" s="249"/>
      <c r="AL74" s="249"/>
      <c r="AM74" s="249"/>
      <c r="AN74" s="249"/>
      <c r="AO74" s="249">
        <f t="shared" si="21"/>
        <v>0</v>
      </c>
      <c r="AP74" s="249"/>
      <c r="AQ74" s="245"/>
      <c r="AR74" s="249"/>
      <c r="AS74" s="249"/>
      <c r="AT74" s="249"/>
      <c r="AU74" s="249"/>
      <c r="AV74" s="249"/>
      <c r="AW74" s="249"/>
      <c r="AX74" s="249">
        <f t="shared" si="22"/>
        <v>0</v>
      </c>
      <c r="AY74" s="249"/>
      <c r="AZ74" s="245"/>
    </row>
    <row r="75" spans="1:52" s="184" customFormat="1" ht="66" customHeight="1" x14ac:dyDescent="0.25">
      <c r="A75" s="14" t="s">
        <v>570</v>
      </c>
      <c r="B75" s="9" t="s">
        <v>284</v>
      </c>
      <c r="C75" s="360" t="s">
        <v>686</v>
      </c>
      <c r="D75" s="244" t="s">
        <v>687</v>
      </c>
      <c r="E75" s="405" t="s">
        <v>741</v>
      </c>
      <c r="F75" s="45">
        <v>0.43530000000000002</v>
      </c>
      <c r="G75" s="11"/>
      <c r="H75" s="41">
        <v>1</v>
      </c>
      <c r="I75" s="9" t="s">
        <v>689</v>
      </c>
      <c r="J75" s="427">
        <v>0</v>
      </c>
      <c r="K75" s="428">
        <v>0</v>
      </c>
      <c r="L75" s="427">
        <v>0</v>
      </c>
      <c r="M75" s="428">
        <v>0</v>
      </c>
      <c r="N75" s="427">
        <v>0</v>
      </c>
      <c r="O75" s="428">
        <v>0</v>
      </c>
      <c r="P75" s="429">
        <f t="shared" si="19"/>
        <v>0</v>
      </c>
      <c r="Q75" s="408"/>
      <c r="R75" s="9" t="s">
        <v>701</v>
      </c>
      <c r="S75" s="450" t="s">
        <v>742</v>
      </c>
      <c r="T75" s="450" t="s">
        <v>743</v>
      </c>
      <c r="U75" s="450" t="s">
        <v>693</v>
      </c>
      <c r="V75" s="426">
        <v>1</v>
      </c>
      <c r="W75" s="359">
        <v>1</v>
      </c>
      <c r="X75" s="426"/>
      <c r="Y75" s="359"/>
      <c r="Z75" s="474">
        <v>0</v>
      </c>
      <c r="AA75" s="359">
        <v>0</v>
      </c>
      <c r="AB75" s="426"/>
      <c r="AC75" s="423">
        <f t="shared" si="18"/>
        <v>1</v>
      </c>
      <c r="AD75" s="408">
        <f t="shared" si="23"/>
        <v>1</v>
      </c>
      <c r="AE75" s="9" t="s">
        <v>701</v>
      </c>
      <c r="AF75" s="316" t="s">
        <v>694</v>
      </c>
      <c r="AG75" s="316" t="s">
        <v>695</v>
      </c>
      <c r="AH75" s="316" t="s">
        <v>696</v>
      </c>
      <c r="AI75" s="249"/>
      <c r="AJ75" s="249"/>
      <c r="AK75" s="249"/>
      <c r="AL75" s="249"/>
      <c r="AM75" s="249"/>
      <c r="AN75" s="249"/>
      <c r="AO75" s="249">
        <f t="shared" si="21"/>
        <v>0</v>
      </c>
      <c r="AP75" s="249"/>
      <c r="AQ75" s="245"/>
      <c r="AR75" s="249"/>
      <c r="AS75" s="249"/>
      <c r="AT75" s="249"/>
      <c r="AU75" s="249"/>
      <c r="AV75" s="249"/>
      <c r="AW75" s="249"/>
      <c r="AX75" s="249">
        <f t="shared" si="22"/>
        <v>0</v>
      </c>
      <c r="AY75" s="249"/>
      <c r="AZ75" s="245"/>
    </row>
    <row r="76" spans="1:52" s="184" customFormat="1" ht="78" customHeight="1" x14ac:dyDescent="0.25">
      <c r="A76" s="14" t="s">
        <v>570</v>
      </c>
      <c r="B76" s="9" t="s">
        <v>284</v>
      </c>
      <c r="C76" s="360" t="s">
        <v>686</v>
      </c>
      <c r="D76" s="244" t="s">
        <v>687</v>
      </c>
      <c r="E76" s="285" t="s">
        <v>744</v>
      </c>
      <c r="F76" s="20">
        <v>1.0741000000000001</v>
      </c>
      <c r="G76" s="11"/>
      <c r="H76" s="41">
        <v>1</v>
      </c>
      <c r="I76" s="9" t="s">
        <v>689</v>
      </c>
      <c r="J76" s="427">
        <v>0</v>
      </c>
      <c r="K76" s="428">
        <v>0</v>
      </c>
      <c r="L76" s="427">
        <v>0</v>
      </c>
      <c r="M76" s="428">
        <v>0</v>
      </c>
      <c r="N76" s="427">
        <v>8</v>
      </c>
      <c r="O76" s="428">
        <v>8</v>
      </c>
      <c r="P76" s="429">
        <f t="shared" si="19"/>
        <v>8</v>
      </c>
      <c r="Q76" s="408">
        <f t="shared" si="20"/>
        <v>1</v>
      </c>
      <c r="R76" s="9" t="s">
        <v>745</v>
      </c>
      <c r="S76" s="450" t="s">
        <v>746</v>
      </c>
      <c r="T76" s="450" t="s">
        <v>747</v>
      </c>
      <c r="U76" s="450" t="s">
        <v>693</v>
      </c>
      <c r="V76" s="426"/>
      <c r="W76" s="359"/>
      <c r="X76" s="426">
        <v>5</v>
      </c>
      <c r="Y76" s="359">
        <v>5</v>
      </c>
      <c r="Z76" s="474">
        <v>1</v>
      </c>
      <c r="AA76" s="359">
        <v>1</v>
      </c>
      <c r="AB76" s="426"/>
      <c r="AC76" s="423">
        <f t="shared" si="18"/>
        <v>1</v>
      </c>
      <c r="AD76" s="408">
        <f t="shared" si="23"/>
        <v>1</v>
      </c>
      <c r="AE76" s="9" t="s">
        <v>745</v>
      </c>
      <c r="AF76" s="316" t="s">
        <v>694</v>
      </c>
      <c r="AG76" s="316" t="s">
        <v>695</v>
      </c>
      <c r="AH76" s="316" t="s">
        <v>696</v>
      </c>
      <c r="AI76" s="249"/>
      <c r="AJ76" s="249"/>
      <c r="AK76" s="249"/>
      <c r="AL76" s="249"/>
      <c r="AM76" s="249"/>
      <c r="AN76" s="249"/>
      <c r="AO76" s="249">
        <f t="shared" si="21"/>
        <v>0</v>
      </c>
      <c r="AP76" s="249"/>
      <c r="AQ76" s="245"/>
      <c r="AR76" s="249"/>
      <c r="AS76" s="249"/>
      <c r="AT76" s="249"/>
      <c r="AU76" s="249"/>
      <c r="AV76" s="249"/>
      <c r="AW76" s="249"/>
      <c r="AX76" s="249">
        <f t="shared" si="22"/>
        <v>0</v>
      </c>
      <c r="AY76" s="249"/>
      <c r="AZ76" s="245"/>
    </row>
    <row r="77" spans="1:52" s="184" customFormat="1" ht="100.5" customHeight="1" x14ac:dyDescent="0.25">
      <c r="A77" s="14" t="s">
        <v>570</v>
      </c>
      <c r="B77" s="9" t="s">
        <v>284</v>
      </c>
      <c r="C77" s="360" t="s">
        <v>686</v>
      </c>
      <c r="D77" s="244" t="s">
        <v>687</v>
      </c>
      <c r="E77" s="285" t="s">
        <v>748</v>
      </c>
      <c r="F77" s="45">
        <v>0.68179999999999996</v>
      </c>
      <c r="G77" s="11"/>
      <c r="H77" s="41">
        <v>1</v>
      </c>
      <c r="I77" s="9" t="s">
        <v>689</v>
      </c>
      <c r="J77" s="427">
        <v>0</v>
      </c>
      <c r="K77" s="428">
        <v>0</v>
      </c>
      <c r="L77" s="432">
        <v>39</v>
      </c>
      <c r="M77" s="433">
        <v>39</v>
      </c>
      <c r="N77" s="427">
        <v>17</v>
      </c>
      <c r="O77" s="428">
        <v>17</v>
      </c>
      <c r="P77" s="429">
        <f t="shared" si="19"/>
        <v>56</v>
      </c>
      <c r="Q77" s="408">
        <f t="shared" si="20"/>
        <v>1</v>
      </c>
      <c r="R77" s="9" t="s">
        <v>749</v>
      </c>
      <c r="S77" s="450" t="s">
        <v>750</v>
      </c>
      <c r="T77" s="450" t="s">
        <v>751</v>
      </c>
      <c r="U77" s="450" t="s">
        <v>693</v>
      </c>
      <c r="V77" s="426">
        <v>50</v>
      </c>
      <c r="W77" s="359">
        <v>50</v>
      </c>
      <c r="X77" s="426">
        <v>446</v>
      </c>
      <c r="Y77" s="359">
        <v>446</v>
      </c>
      <c r="Z77" s="474">
        <v>131</v>
      </c>
      <c r="AA77" s="359">
        <v>131</v>
      </c>
      <c r="AB77" s="426"/>
      <c r="AC77" s="423">
        <f t="shared" si="18"/>
        <v>1</v>
      </c>
      <c r="AD77" s="408">
        <f t="shared" si="23"/>
        <v>1</v>
      </c>
      <c r="AE77" s="9" t="s">
        <v>749</v>
      </c>
      <c r="AF77" s="316" t="s">
        <v>694</v>
      </c>
      <c r="AG77" s="316" t="s">
        <v>695</v>
      </c>
      <c r="AH77" s="316" t="s">
        <v>696</v>
      </c>
      <c r="AI77" s="249"/>
      <c r="AJ77" s="249"/>
      <c r="AK77" s="249"/>
      <c r="AL77" s="249"/>
      <c r="AM77" s="249"/>
      <c r="AN77" s="249"/>
      <c r="AO77" s="249">
        <f t="shared" si="21"/>
        <v>0</v>
      </c>
      <c r="AP77" s="249"/>
      <c r="AQ77" s="245"/>
      <c r="AR77" s="249"/>
      <c r="AS77" s="249"/>
      <c r="AT77" s="249"/>
      <c r="AU77" s="249"/>
      <c r="AV77" s="249"/>
      <c r="AW77" s="249"/>
      <c r="AX77" s="249">
        <f t="shared" si="22"/>
        <v>0</v>
      </c>
      <c r="AY77" s="249"/>
      <c r="AZ77" s="245"/>
    </row>
    <row r="78" spans="1:52" s="184" customFormat="1" ht="94.5" customHeight="1" x14ac:dyDescent="0.25">
      <c r="A78" s="14" t="s">
        <v>570</v>
      </c>
      <c r="B78" s="9" t="s">
        <v>284</v>
      </c>
      <c r="C78" s="360" t="s">
        <v>686</v>
      </c>
      <c r="D78" s="244" t="s">
        <v>687</v>
      </c>
      <c r="E78" s="285" t="s">
        <v>752</v>
      </c>
      <c r="F78" s="20">
        <v>1.0085999999999999</v>
      </c>
      <c r="G78" s="11"/>
      <c r="H78" s="41">
        <v>1</v>
      </c>
      <c r="I78" s="9" t="s">
        <v>689</v>
      </c>
      <c r="J78" s="427">
        <v>0</v>
      </c>
      <c r="K78" s="428">
        <v>0</v>
      </c>
      <c r="L78" s="427">
        <v>0</v>
      </c>
      <c r="M78" s="428">
        <v>0</v>
      </c>
      <c r="N78" s="427">
        <v>21</v>
      </c>
      <c r="O78" s="428">
        <v>21</v>
      </c>
      <c r="P78" s="429">
        <f t="shared" si="19"/>
        <v>21</v>
      </c>
      <c r="Q78" s="408">
        <f t="shared" si="20"/>
        <v>1</v>
      </c>
      <c r="R78" s="9" t="s">
        <v>749</v>
      </c>
      <c r="S78" s="450" t="s">
        <v>753</v>
      </c>
      <c r="T78" s="450" t="s">
        <v>754</v>
      </c>
      <c r="U78" s="450" t="s">
        <v>693</v>
      </c>
      <c r="V78" s="426"/>
      <c r="W78" s="359"/>
      <c r="X78" s="426">
        <v>85</v>
      </c>
      <c r="Y78" s="359">
        <v>85</v>
      </c>
      <c r="Z78" s="474">
        <v>49</v>
      </c>
      <c r="AA78" s="359">
        <v>49</v>
      </c>
      <c r="AB78" s="426"/>
      <c r="AC78" s="423">
        <f t="shared" si="18"/>
        <v>1</v>
      </c>
      <c r="AD78" s="408">
        <f t="shared" si="23"/>
        <v>1</v>
      </c>
      <c r="AE78" s="9" t="s">
        <v>749</v>
      </c>
      <c r="AF78" s="316" t="s">
        <v>694</v>
      </c>
      <c r="AG78" s="316" t="s">
        <v>695</v>
      </c>
      <c r="AH78" s="316" t="s">
        <v>696</v>
      </c>
      <c r="AI78" s="249"/>
      <c r="AJ78" s="249"/>
      <c r="AK78" s="249"/>
      <c r="AL78" s="249"/>
      <c r="AM78" s="249"/>
      <c r="AN78" s="249"/>
      <c r="AO78" s="249">
        <f t="shared" si="21"/>
        <v>0</v>
      </c>
      <c r="AP78" s="249"/>
      <c r="AQ78" s="245"/>
      <c r="AR78" s="249"/>
      <c r="AS78" s="249"/>
      <c r="AT78" s="249"/>
      <c r="AU78" s="249"/>
      <c r="AV78" s="249"/>
      <c r="AW78" s="249"/>
      <c r="AX78" s="249">
        <f t="shared" si="22"/>
        <v>0</v>
      </c>
      <c r="AY78" s="249"/>
      <c r="AZ78" s="245"/>
    </row>
    <row r="79" spans="1:52" s="184" customFormat="1" ht="86.25" customHeight="1" x14ac:dyDescent="0.25">
      <c r="A79" s="14" t="s">
        <v>570</v>
      </c>
      <c r="B79" s="9" t="s">
        <v>284</v>
      </c>
      <c r="C79" s="360" t="s">
        <v>686</v>
      </c>
      <c r="D79" s="244" t="s">
        <v>687</v>
      </c>
      <c r="E79" s="285" t="s">
        <v>755</v>
      </c>
      <c r="F79" s="20">
        <v>0.98180000000000001</v>
      </c>
      <c r="G79" s="11"/>
      <c r="H79" s="41">
        <v>1</v>
      </c>
      <c r="I79" s="9" t="s">
        <v>689</v>
      </c>
      <c r="J79" s="427">
        <v>0</v>
      </c>
      <c r="K79" s="428">
        <v>0</v>
      </c>
      <c r="L79" s="427">
        <v>0</v>
      </c>
      <c r="M79" s="428">
        <v>0</v>
      </c>
      <c r="N79" s="427"/>
      <c r="O79" s="428"/>
      <c r="P79" s="429">
        <f t="shared" si="19"/>
        <v>0</v>
      </c>
      <c r="Q79" s="408"/>
      <c r="R79" s="9" t="s">
        <v>701</v>
      </c>
      <c r="S79" s="450" t="s">
        <v>756</v>
      </c>
      <c r="T79" s="450" t="s">
        <v>757</v>
      </c>
      <c r="U79" s="450" t="s">
        <v>693</v>
      </c>
      <c r="V79" s="426">
        <v>2228</v>
      </c>
      <c r="W79" s="359">
        <v>2228</v>
      </c>
      <c r="X79" s="426">
        <v>71</v>
      </c>
      <c r="Y79" s="359">
        <v>71</v>
      </c>
      <c r="Z79" s="474">
        <v>56</v>
      </c>
      <c r="AA79" s="359">
        <v>56</v>
      </c>
      <c r="AB79" s="426"/>
      <c r="AC79" s="423">
        <f t="shared" si="18"/>
        <v>1</v>
      </c>
      <c r="AD79" s="408">
        <f t="shared" si="23"/>
        <v>1</v>
      </c>
      <c r="AE79" s="9" t="s">
        <v>701</v>
      </c>
      <c r="AF79" s="316" t="s">
        <v>694</v>
      </c>
      <c r="AG79" s="316" t="s">
        <v>695</v>
      </c>
      <c r="AH79" s="316" t="s">
        <v>696</v>
      </c>
      <c r="AI79" s="249"/>
      <c r="AJ79" s="249"/>
      <c r="AK79" s="249"/>
      <c r="AL79" s="249"/>
      <c r="AM79" s="249"/>
      <c r="AN79" s="249"/>
      <c r="AO79" s="249">
        <f t="shared" si="21"/>
        <v>0</v>
      </c>
      <c r="AP79" s="249"/>
      <c r="AQ79" s="245"/>
      <c r="AR79" s="249"/>
      <c r="AS79" s="249"/>
      <c r="AT79" s="249"/>
      <c r="AU79" s="249"/>
      <c r="AV79" s="249"/>
      <c r="AW79" s="249"/>
      <c r="AX79" s="249">
        <f t="shared" si="22"/>
        <v>0</v>
      </c>
      <c r="AY79" s="249"/>
      <c r="AZ79" s="245"/>
    </row>
    <row r="80" spans="1:52" s="184" customFormat="1" ht="75.75" customHeight="1" x14ac:dyDescent="0.25">
      <c r="A80" s="14" t="s">
        <v>570</v>
      </c>
      <c r="B80" s="9" t="s">
        <v>284</v>
      </c>
      <c r="C80" s="360" t="s">
        <v>686</v>
      </c>
      <c r="D80" s="244" t="s">
        <v>687</v>
      </c>
      <c r="E80" s="285" t="s">
        <v>758</v>
      </c>
      <c r="F80" s="20">
        <v>0.98180000000000001</v>
      </c>
      <c r="G80" s="11"/>
      <c r="H80" s="41">
        <v>1</v>
      </c>
      <c r="I80" s="9" t="s">
        <v>689</v>
      </c>
      <c r="J80" s="427">
        <v>14</v>
      </c>
      <c r="K80" s="428">
        <v>14</v>
      </c>
      <c r="L80" s="427">
        <v>48</v>
      </c>
      <c r="M80" s="428">
        <v>48</v>
      </c>
      <c r="N80" s="427">
        <v>14</v>
      </c>
      <c r="O80" s="428">
        <v>14</v>
      </c>
      <c r="P80" s="429">
        <f t="shared" si="19"/>
        <v>76</v>
      </c>
      <c r="Q80" s="408">
        <f t="shared" si="20"/>
        <v>1</v>
      </c>
      <c r="R80" s="9" t="s">
        <v>749</v>
      </c>
      <c r="S80" s="450" t="s">
        <v>759</v>
      </c>
      <c r="T80" s="450" t="s">
        <v>760</v>
      </c>
      <c r="U80" s="450" t="s">
        <v>693</v>
      </c>
      <c r="V80" s="426">
        <v>223</v>
      </c>
      <c r="W80" s="359">
        <v>223</v>
      </c>
      <c r="X80" s="426">
        <v>248</v>
      </c>
      <c r="Y80" s="359">
        <v>348</v>
      </c>
      <c r="Z80" s="474">
        <v>61</v>
      </c>
      <c r="AA80" s="359">
        <v>61</v>
      </c>
      <c r="AB80" s="426"/>
      <c r="AC80" s="423">
        <f t="shared" si="18"/>
        <v>1.1879699248120301</v>
      </c>
      <c r="AD80" s="408">
        <f t="shared" si="23"/>
        <v>1.0939849624060152</v>
      </c>
      <c r="AE80" s="9" t="s">
        <v>749</v>
      </c>
      <c r="AF80" s="316" t="s">
        <v>694</v>
      </c>
      <c r="AG80" s="316" t="s">
        <v>695</v>
      </c>
      <c r="AH80" s="316" t="s">
        <v>696</v>
      </c>
      <c r="AI80" s="249"/>
      <c r="AJ80" s="249"/>
      <c r="AK80" s="249"/>
      <c r="AL80" s="249"/>
      <c r="AM80" s="249"/>
      <c r="AN80" s="249"/>
      <c r="AO80" s="249">
        <f t="shared" si="21"/>
        <v>0</v>
      </c>
      <c r="AP80" s="249"/>
      <c r="AQ80" s="245"/>
      <c r="AR80" s="249"/>
      <c r="AS80" s="249"/>
      <c r="AT80" s="249"/>
      <c r="AU80" s="249"/>
      <c r="AV80" s="249"/>
      <c r="AW80" s="249"/>
      <c r="AX80" s="249">
        <f t="shared" si="22"/>
        <v>0</v>
      </c>
      <c r="AY80" s="249"/>
      <c r="AZ80" s="245"/>
    </row>
    <row r="81" spans="1:52" s="184" customFormat="1" ht="96" customHeight="1" x14ac:dyDescent="0.25">
      <c r="A81" s="14" t="s">
        <v>570</v>
      </c>
      <c r="B81" s="9" t="s">
        <v>284</v>
      </c>
      <c r="C81" s="360" t="s">
        <v>686</v>
      </c>
      <c r="D81" s="244" t="s">
        <v>687</v>
      </c>
      <c r="E81" s="404" t="s">
        <v>761</v>
      </c>
      <c r="F81" s="20">
        <v>1.0262</v>
      </c>
      <c r="G81" s="11"/>
      <c r="H81" s="41">
        <v>1</v>
      </c>
      <c r="I81" s="9" t="s">
        <v>689</v>
      </c>
      <c r="J81" s="434">
        <v>24</v>
      </c>
      <c r="K81" s="435">
        <v>24</v>
      </c>
      <c r="L81" s="434">
        <v>16</v>
      </c>
      <c r="M81" s="435">
        <v>16</v>
      </c>
      <c r="N81" s="427">
        <v>10</v>
      </c>
      <c r="O81" s="428">
        <v>10</v>
      </c>
      <c r="P81" s="429">
        <f t="shared" si="19"/>
        <v>50</v>
      </c>
      <c r="Q81" s="408">
        <f t="shared" si="20"/>
        <v>1</v>
      </c>
      <c r="R81" s="9" t="s">
        <v>749</v>
      </c>
      <c r="S81" s="450" t="s">
        <v>762</v>
      </c>
      <c r="T81" s="450" t="s">
        <v>763</v>
      </c>
      <c r="U81" s="450" t="s">
        <v>693</v>
      </c>
      <c r="V81" s="426">
        <v>7</v>
      </c>
      <c r="W81" s="359">
        <v>7</v>
      </c>
      <c r="X81" s="426">
        <v>9</v>
      </c>
      <c r="Y81" s="359">
        <v>9</v>
      </c>
      <c r="Z81" s="474">
        <v>19</v>
      </c>
      <c r="AA81" s="359">
        <v>19</v>
      </c>
      <c r="AB81" s="426"/>
      <c r="AC81" s="423">
        <f t="shared" si="18"/>
        <v>1</v>
      </c>
      <c r="AD81" s="408">
        <f t="shared" si="23"/>
        <v>1</v>
      </c>
      <c r="AE81" s="9" t="s">
        <v>749</v>
      </c>
      <c r="AF81" s="316" t="s">
        <v>694</v>
      </c>
      <c r="AG81" s="316" t="s">
        <v>695</v>
      </c>
      <c r="AH81" s="316" t="s">
        <v>696</v>
      </c>
      <c r="AI81" s="249"/>
      <c r="AJ81" s="249"/>
      <c r="AK81" s="249"/>
      <c r="AL81" s="249"/>
      <c r="AM81" s="249"/>
      <c r="AN81" s="249"/>
      <c r="AO81" s="249">
        <f t="shared" si="21"/>
        <v>0</v>
      </c>
      <c r="AP81" s="249"/>
      <c r="AQ81" s="245"/>
      <c r="AR81" s="249"/>
      <c r="AS81" s="249"/>
      <c r="AT81" s="249"/>
      <c r="AU81" s="249"/>
      <c r="AV81" s="249"/>
      <c r="AW81" s="249"/>
      <c r="AX81" s="249">
        <f t="shared" si="22"/>
        <v>0</v>
      </c>
      <c r="AY81" s="249"/>
      <c r="AZ81" s="245"/>
    </row>
    <row r="82" spans="1:52" s="184" customFormat="1" ht="93" customHeight="1" x14ac:dyDescent="0.25">
      <c r="A82" s="14" t="s">
        <v>570</v>
      </c>
      <c r="B82" s="9" t="s">
        <v>284</v>
      </c>
      <c r="C82" s="360" t="s">
        <v>686</v>
      </c>
      <c r="D82" s="244" t="s">
        <v>687</v>
      </c>
      <c r="E82" s="285" t="s">
        <v>764</v>
      </c>
      <c r="F82" s="45">
        <v>0.78</v>
      </c>
      <c r="G82" s="11"/>
      <c r="H82" s="41">
        <v>1</v>
      </c>
      <c r="I82" s="9" t="s">
        <v>689</v>
      </c>
      <c r="J82" s="434">
        <v>39</v>
      </c>
      <c r="K82" s="435">
        <v>39</v>
      </c>
      <c r="L82" s="434">
        <v>57</v>
      </c>
      <c r="M82" s="435">
        <v>57</v>
      </c>
      <c r="N82" s="427">
        <v>53</v>
      </c>
      <c r="O82" s="428">
        <v>53</v>
      </c>
      <c r="P82" s="429">
        <f t="shared" si="19"/>
        <v>149</v>
      </c>
      <c r="Q82" s="408">
        <f t="shared" si="20"/>
        <v>1</v>
      </c>
      <c r="R82" s="9" t="s">
        <v>749</v>
      </c>
      <c r="S82" s="450" t="s">
        <v>765</v>
      </c>
      <c r="T82" s="450" t="s">
        <v>766</v>
      </c>
      <c r="U82" s="450" t="s">
        <v>693</v>
      </c>
      <c r="V82" s="426">
        <v>6</v>
      </c>
      <c r="W82" s="359">
        <v>6</v>
      </c>
      <c r="X82" s="426">
        <v>77</v>
      </c>
      <c r="Y82" s="359">
        <v>77</v>
      </c>
      <c r="Z82" s="474">
        <v>47</v>
      </c>
      <c r="AA82" s="359">
        <v>47</v>
      </c>
      <c r="AB82" s="426"/>
      <c r="AC82" s="423">
        <f t="shared" si="18"/>
        <v>1</v>
      </c>
      <c r="AD82" s="408">
        <f t="shared" si="23"/>
        <v>1</v>
      </c>
      <c r="AE82" s="9" t="s">
        <v>749</v>
      </c>
      <c r="AF82" s="316" t="s">
        <v>694</v>
      </c>
      <c r="AG82" s="316" t="s">
        <v>695</v>
      </c>
      <c r="AH82" s="316" t="s">
        <v>696</v>
      </c>
      <c r="AI82" s="249"/>
      <c r="AJ82" s="249"/>
      <c r="AK82" s="249"/>
      <c r="AL82" s="249"/>
      <c r="AM82" s="249"/>
      <c r="AN82" s="249"/>
      <c r="AO82" s="249">
        <f t="shared" si="21"/>
        <v>0</v>
      </c>
      <c r="AP82" s="249"/>
      <c r="AQ82" s="245"/>
      <c r="AR82" s="249"/>
      <c r="AS82" s="249"/>
      <c r="AT82" s="249"/>
      <c r="AU82" s="249"/>
      <c r="AV82" s="249"/>
      <c r="AW82" s="249"/>
      <c r="AX82" s="249">
        <f t="shared" si="22"/>
        <v>0</v>
      </c>
      <c r="AY82" s="249"/>
      <c r="AZ82" s="245"/>
    </row>
    <row r="83" spans="1:52" s="184" customFormat="1" ht="118.5" customHeight="1" x14ac:dyDescent="0.25">
      <c r="A83" s="14" t="s">
        <v>570</v>
      </c>
      <c r="B83" s="9" t="s">
        <v>284</v>
      </c>
      <c r="C83" s="360" t="s">
        <v>686</v>
      </c>
      <c r="D83" s="244" t="s">
        <v>687</v>
      </c>
      <c r="E83" s="285" t="s">
        <v>767</v>
      </c>
      <c r="F83" s="20">
        <v>1</v>
      </c>
      <c r="G83" s="11"/>
      <c r="H83" s="41">
        <v>1</v>
      </c>
      <c r="I83" s="9" t="s">
        <v>689</v>
      </c>
      <c r="J83" s="434">
        <v>0</v>
      </c>
      <c r="K83" s="435">
        <v>0</v>
      </c>
      <c r="L83" s="434">
        <v>0</v>
      </c>
      <c r="M83" s="435">
        <v>0</v>
      </c>
      <c r="N83" s="427">
        <v>1</v>
      </c>
      <c r="O83" s="428">
        <v>1</v>
      </c>
      <c r="P83" s="429">
        <f t="shared" si="19"/>
        <v>1</v>
      </c>
      <c r="Q83" s="408">
        <f t="shared" si="20"/>
        <v>1</v>
      </c>
      <c r="R83" s="9" t="s">
        <v>749</v>
      </c>
      <c r="S83" s="450" t="s">
        <v>768</v>
      </c>
      <c r="T83" s="450" t="s">
        <v>769</v>
      </c>
      <c r="U83" s="450" t="s">
        <v>693</v>
      </c>
      <c r="V83" s="426"/>
      <c r="W83" s="359"/>
      <c r="X83" s="426">
        <v>2</v>
      </c>
      <c r="Y83" s="359">
        <v>2</v>
      </c>
      <c r="Z83" s="474">
        <v>0</v>
      </c>
      <c r="AA83" s="359">
        <v>0</v>
      </c>
      <c r="AB83" s="426"/>
      <c r="AC83" s="423">
        <f t="shared" si="18"/>
        <v>1</v>
      </c>
      <c r="AD83" s="408">
        <f t="shared" si="23"/>
        <v>1</v>
      </c>
      <c r="AE83" s="9" t="s">
        <v>749</v>
      </c>
      <c r="AF83" s="316" t="s">
        <v>694</v>
      </c>
      <c r="AG83" s="316" t="s">
        <v>695</v>
      </c>
      <c r="AH83" s="316" t="s">
        <v>696</v>
      </c>
      <c r="AI83" s="249"/>
      <c r="AJ83" s="249"/>
      <c r="AK83" s="249"/>
      <c r="AL83" s="249"/>
      <c r="AM83" s="249"/>
      <c r="AN83" s="249"/>
      <c r="AO83" s="249">
        <f t="shared" si="21"/>
        <v>0</v>
      </c>
      <c r="AP83" s="249"/>
      <c r="AQ83" s="245"/>
      <c r="AR83" s="249"/>
      <c r="AS83" s="249"/>
      <c r="AT83" s="249"/>
      <c r="AU83" s="249"/>
      <c r="AV83" s="249"/>
      <c r="AW83" s="249"/>
      <c r="AX83" s="249">
        <f t="shared" si="22"/>
        <v>0</v>
      </c>
      <c r="AY83" s="249"/>
      <c r="AZ83" s="245"/>
    </row>
    <row r="84" spans="1:52" s="184" customFormat="1" ht="102" customHeight="1" x14ac:dyDescent="0.25">
      <c r="A84" s="14" t="s">
        <v>570</v>
      </c>
      <c r="B84" s="9" t="s">
        <v>284</v>
      </c>
      <c r="C84" s="360" t="s">
        <v>686</v>
      </c>
      <c r="D84" s="244" t="s">
        <v>687</v>
      </c>
      <c r="E84" s="285" t="s">
        <v>770</v>
      </c>
      <c r="F84" s="20">
        <v>2.95</v>
      </c>
      <c r="G84" s="11"/>
      <c r="H84" s="41">
        <v>1</v>
      </c>
      <c r="I84" s="9" t="s">
        <v>689</v>
      </c>
      <c r="J84" s="434">
        <v>411</v>
      </c>
      <c r="K84" s="435">
        <v>411</v>
      </c>
      <c r="L84" s="434">
        <v>1395</v>
      </c>
      <c r="M84" s="435">
        <v>1395</v>
      </c>
      <c r="N84" s="427">
        <v>1015</v>
      </c>
      <c r="O84" s="428">
        <v>1015</v>
      </c>
      <c r="P84" s="429">
        <f t="shared" si="19"/>
        <v>2821</v>
      </c>
      <c r="Q84" s="408">
        <f t="shared" si="20"/>
        <v>1</v>
      </c>
      <c r="R84" s="9" t="s">
        <v>749</v>
      </c>
      <c r="S84" s="450" t="s">
        <v>771</v>
      </c>
      <c r="T84" s="450" t="s">
        <v>772</v>
      </c>
      <c r="U84" s="450" t="s">
        <v>693</v>
      </c>
      <c r="V84" s="426">
        <v>2311</v>
      </c>
      <c r="W84" s="359">
        <v>2311</v>
      </c>
      <c r="X84" s="426"/>
      <c r="Y84" s="359"/>
      <c r="Z84" s="474">
        <v>308</v>
      </c>
      <c r="AA84" s="359">
        <v>308</v>
      </c>
      <c r="AB84" s="426"/>
      <c r="AC84" s="423">
        <f t="shared" si="18"/>
        <v>1</v>
      </c>
      <c r="AD84" s="408">
        <f t="shared" si="23"/>
        <v>1</v>
      </c>
      <c r="AE84" s="9" t="s">
        <v>749</v>
      </c>
      <c r="AF84" s="316" t="s">
        <v>694</v>
      </c>
      <c r="AG84" s="316" t="s">
        <v>695</v>
      </c>
      <c r="AH84" s="316" t="s">
        <v>696</v>
      </c>
      <c r="AI84" s="249"/>
      <c r="AJ84" s="249"/>
      <c r="AK84" s="249"/>
      <c r="AL84" s="249"/>
      <c r="AM84" s="249"/>
      <c r="AN84" s="249"/>
      <c r="AO84" s="249">
        <f t="shared" si="21"/>
        <v>0</v>
      </c>
      <c r="AP84" s="249"/>
      <c r="AQ84" s="245"/>
      <c r="AR84" s="249"/>
      <c r="AS84" s="249"/>
      <c r="AT84" s="249"/>
      <c r="AU84" s="249"/>
      <c r="AV84" s="249"/>
      <c r="AW84" s="249"/>
      <c r="AX84" s="249">
        <f t="shared" si="22"/>
        <v>0</v>
      </c>
      <c r="AY84" s="249"/>
      <c r="AZ84" s="245"/>
    </row>
    <row r="85" spans="1:52" s="184" customFormat="1" ht="90" customHeight="1" x14ac:dyDescent="0.25">
      <c r="A85" s="14" t="s">
        <v>570</v>
      </c>
      <c r="B85" s="9" t="s">
        <v>284</v>
      </c>
      <c r="C85" s="360" t="s">
        <v>686</v>
      </c>
      <c r="D85" s="244" t="s">
        <v>687</v>
      </c>
      <c r="E85" s="285" t="s">
        <v>773</v>
      </c>
      <c r="F85" s="20">
        <v>2.2599999999999998</v>
      </c>
      <c r="G85" s="11"/>
      <c r="H85" s="41">
        <v>1</v>
      </c>
      <c r="I85" s="9" t="s">
        <v>689</v>
      </c>
      <c r="J85" s="434">
        <v>7</v>
      </c>
      <c r="K85" s="435">
        <v>7</v>
      </c>
      <c r="L85" s="434">
        <v>45</v>
      </c>
      <c r="M85" s="435">
        <v>45</v>
      </c>
      <c r="N85" s="427">
        <v>32</v>
      </c>
      <c r="O85" s="428">
        <v>32</v>
      </c>
      <c r="P85" s="429">
        <f t="shared" si="19"/>
        <v>84</v>
      </c>
      <c r="Q85" s="408">
        <f t="shared" si="20"/>
        <v>1</v>
      </c>
      <c r="R85" s="9" t="s">
        <v>749</v>
      </c>
      <c r="S85" s="450" t="s">
        <v>774</v>
      </c>
      <c r="T85" s="450" t="s">
        <v>775</v>
      </c>
      <c r="U85" s="450" t="s">
        <v>693</v>
      </c>
      <c r="V85" s="426">
        <v>69</v>
      </c>
      <c r="W85" s="359">
        <v>69</v>
      </c>
      <c r="X85" s="426">
        <v>58</v>
      </c>
      <c r="Y85" s="359">
        <v>58</v>
      </c>
      <c r="Z85" s="474">
        <v>48</v>
      </c>
      <c r="AA85" s="359">
        <v>48</v>
      </c>
      <c r="AB85" s="426"/>
      <c r="AC85" s="423">
        <f t="shared" si="18"/>
        <v>1</v>
      </c>
      <c r="AD85" s="408">
        <f t="shared" si="23"/>
        <v>1</v>
      </c>
      <c r="AE85" s="9" t="s">
        <v>749</v>
      </c>
      <c r="AF85" s="316" t="s">
        <v>694</v>
      </c>
      <c r="AG85" s="316" t="s">
        <v>695</v>
      </c>
      <c r="AH85" s="316" t="s">
        <v>696</v>
      </c>
      <c r="AI85" s="249"/>
      <c r="AJ85" s="249"/>
      <c r="AK85" s="249"/>
      <c r="AL85" s="249"/>
      <c r="AM85" s="249"/>
      <c r="AN85" s="249"/>
      <c r="AO85" s="249">
        <f t="shared" si="21"/>
        <v>0</v>
      </c>
      <c r="AP85" s="249"/>
      <c r="AQ85" s="245"/>
      <c r="AR85" s="249"/>
      <c r="AS85" s="249"/>
      <c r="AT85" s="249"/>
      <c r="AU85" s="249"/>
      <c r="AV85" s="249"/>
      <c r="AW85" s="249"/>
      <c r="AX85" s="249">
        <f t="shared" si="22"/>
        <v>0</v>
      </c>
      <c r="AY85" s="249"/>
      <c r="AZ85" s="245"/>
    </row>
    <row r="86" spans="1:52" s="184" customFormat="1" ht="88.5" customHeight="1" x14ac:dyDescent="0.25">
      <c r="A86" s="14" t="s">
        <v>570</v>
      </c>
      <c r="B86" s="9" t="s">
        <v>284</v>
      </c>
      <c r="C86" s="360" t="s">
        <v>686</v>
      </c>
      <c r="D86" s="244" t="s">
        <v>687</v>
      </c>
      <c r="E86" s="285" t="s">
        <v>776</v>
      </c>
      <c r="F86" s="20">
        <v>1.82</v>
      </c>
      <c r="G86" s="11"/>
      <c r="H86" s="41">
        <v>1</v>
      </c>
      <c r="I86" s="9" t="s">
        <v>689</v>
      </c>
      <c r="J86" s="434">
        <v>0</v>
      </c>
      <c r="K86" s="435">
        <v>0</v>
      </c>
      <c r="L86" s="434">
        <v>54</v>
      </c>
      <c r="M86" s="435">
        <v>54</v>
      </c>
      <c r="N86" s="427">
        <v>106</v>
      </c>
      <c r="O86" s="428">
        <v>106</v>
      </c>
      <c r="P86" s="429">
        <f t="shared" si="19"/>
        <v>160</v>
      </c>
      <c r="Q86" s="408">
        <f t="shared" si="20"/>
        <v>1</v>
      </c>
      <c r="R86" s="9" t="s">
        <v>749</v>
      </c>
      <c r="S86" s="450" t="s">
        <v>777</v>
      </c>
      <c r="T86" s="450" t="s">
        <v>778</v>
      </c>
      <c r="U86" s="450" t="s">
        <v>693</v>
      </c>
      <c r="V86" s="426">
        <v>45</v>
      </c>
      <c r="W86" s="359">
        <v>45</v>
      </c>
      <c r="X86" s="426">
        <v>377</v>
      </c>
      <c r="Y86" s="359">
        <v>377</v>
      </c>
      <c r="Z86" s="474">
        <v>211</v>
      </c>
      <c r="AA86" s="359">
        <v>211</v>
      </c>
      <c r="AB86" s="426"/>
      <c r="AC86" s="423">
        <f>+(W86+Y86+AA86)/(V86+X86+Z86)</f>
        <v>1</v>
      </c>
      <c r="AD86" s="408">
        <f t="shared" si="23"/>
        <v>1</v>
      </c>
      <c r="AE86" s="9" t="s">
        <v>749</v>
      </c>
      <c r="AF86" s="316" t="s">
        <v>694</v>
      </c>
      <c r="AG86" s="316" t="s">
        <v>695</v>
      </c>
      <c r="AH86" s="316" t="s">
        <v>696</v>
      </c>
      <c r="AI86" s="249"/>
      <c r="AJ86" s="249"/>
      <c r="AK86" s="249"/>
      <c r="AL86" s="249"/>
      <c r="AM86" s="249"/>
      <c r="AN86" s="249"/>
      <c r="AO86" s="249">
        <f t="shared" si="21"/>
        <v>0</v>
      </c>
      <c r="AP86" s="249"/>
      <c r="AQ86" s="245"/>
      <c r="AR86" s="249"/>
      <c r="AS86" s="249"/>
      <c r="AT86" s="249"/>
      <c r="AU86" s="249"/>
      <c r="AV86" s="249"/>
      <c r="AW86" s="249"/>
      <c r="AX86" s="249">
        <f t="shared" si="22"/>
        <v>0</v>
      </c>
      <c r="AY86" s="249"/>
      <c r="AZ86" s="245"/>
    </row>
    <row r="87" spans="1:52" s="184" customFormat="1" ht="84.75" customHeight="1" x14ac:dyDescent="0.25">
      <c r="A87" s="14" t="s">
        <v>570</v>
      </c>
      <c r="B87" s="9" t="s">
        <v>284</v>
      </c>
      <c r="C87" s="360" t="s">
        <v>686</v>
      </c>
      <c r="D87" s="56" t="s">
        <v>687</v>
      </c>
      <c r="E87" s="285" t="s">
        <v>779</v>
      </c>
      <c r="F87" s="34"/>
      <c r="G87" s="11"/>
      <c r="H87" s="41">
        <v>1</v>
      </c>
      <c r="I87" s="9" t="s">
        <v>689</v>
      </c>
      <c r="J87" s="427">
        <v>0</v>
      </c>
      <c r="K87" s="428">
        <v>0</v>
      </c>
      <c r="L87" s="427">
        <v>68</v>
      </c>
      <c r="M87" s="428">
        <v>68</v>
      </c>
      <c r="N87" s="427">
        <v>50</v>
      </c>
      <c r="O87" s="428">
        <v>50</v>
      </c>
      <c r="P87" s="429">
        <f t="shared" si="19"/>
        <v>118</v>
      </c>
      <c r="Q87" s="408">
        <f t="shared" si="20"/>
        <v>1</v>
      </c>
      <c r="R87" s="9" t="s">
        <v>749</v>
      </c>
      <c r="S87" s="450" t="s">
        <v>780</v>
      </c>
      <c r="T87" s="450" t="s">
        <v>781</v>
      </c>
      <c r="U87" s="450" t="s">
        <v>693</v>
      </c>
      <c r="V87" s="426">
        <v>15</v>
      </c>
      <c r="W87" s="359">
        <v>15</v>
      </c>
      <c r="X87" s="426">
        <v>191</v>
      </c>
      <c r="Y87" s="359">
        <v>191</v>
      </c>
      <c r="Z87" s="474">
        <v>79</v>
      </c>
      <c r="AA87" s="359">
        <v>79</v>
      </c>
      <c r="AB87" s="426"/>
      <c r="AC87" s="423">
        <f>+(W87+Y87+AA87)/(V87+X87+Z87)</f>
        <v>1</v>
      </c>
      <c r="AD87" s="408">
        <f t="shared" si="23"/>
        <v>1</v>
      </c>
      <c r="AE87" s="9" t="s">
        <v>749</v>
      </c>
      <c r="AF87" s="316" t="s">
        <v>694</v>
      </c>
      <c r="AG87" s="316" t="s">
        <v>695</v>
      </c>
      <c r="AH87" s="316" t="s">
        <v>696</v>
      </c>
      <c r="AI87" s="249"/>
      <c r="AJ87" s="249"/>
      <c r="AK87" s="249"/>
      <c r="AL87" s="249"/>
      <c r="AM87" s="249"/>
      <c r="AN87" s="249"/>
      <c r="AO87" s="249">
        <f t="shared" si="21"/>
        <v>0</v>
      </c>
      <c r="AP87" s="249"/>
      <c r="AQ87" s="245"/>
      <c r="AR87" s="249"/>
      <c r="AS87" s="249"/>
      <c r="AT87" s="249"/>
      <c r="AU87" s="249"/>
      <c r="AV87" s="249"/>
      <c r="AW87" s="249"/>
      <c r="AX87" s="249">
        <f t="shared" si="22"/>
        <v>0</v>
      </c>
      <c r="AY87" s="249"/>
      <c r="AZ87" s="245"/>
    </row>
    <row r="88" spans="1:52" ht="89.25" customHeight="1" x14ac:dyDescent="0.25">
      <c r="A88" s="63" t="s">
        <v>570</v>
      </c>
      <c r="B88" s="267" t="s">
        <v>284</v>
      </c>
      <c r="C88" s="599" t="s">
        <v>782</v>
      </c>
      <c r="D88" s="600" t="s">
        <v>783</v>
      </c>
      <c r="E88" s="480" t="s">
        <v>784</v>
      </c>
      <c r="F88" s="601">
        <v>1.1000000000000001</v>
      </c>
      <c r="G88" s="602" t="s">
        <v>785</v>
      </c>
      <c r="H88" s="481">
        <v>43</v>
      </c>
      <c r="I88" s="602" t="s">
        <v>785</v>
      </c>
      <c r="J88" s="482">
        <v>0</v>
      </c>
      <c r="K88" s="603">
        <v>0</v>
      </c>
      <c r="L88" s="604">
        <v>0</v>
      </c>
      <c r="M88" s="603">
        <v>0.12</v>
      </c>
      <c r="N88" s="604">
        <v>0</v>
      </c>
      <c r="O88" s="603">
        <v>0.17</v>
      </c>
      <c r="P88" s="604">
        <v>0.17</v>
      </c>
      <c r="Q88" s="605">
        <v>0.17</v>
      </c>
      <c r="R88" s="606" t="s">
        <v>786</v>
      </c>
      <c r="S88" s="770" t="s">
        <v>787</v>
      </c>
      <c r="T88" s="770"/>
      <c r="U88" s="771"/>
      <c r="V88" s="607" t="s">
        <v>785</v>
      </c>
      <c r="W88" s="603">
        <v>0.18</v>
      </c>
      <c r="X88" s="607" t="s">
        <v>785</v>
      </c>
      <c r="Y88" s="603">
        <v>0.22</v>
      </c>
      <c r="Z88" s="607" t="s">
        <v>785</v>
      </c>
      <c r="AA88" s="603">
        <v>0.26</v>
      </c>
      <c r="AB88" s="607" t="s">
        <v>785</v>
      </c>
      <c r="AC88" s="608">
        <v>0.26</v>
      </c>
      <c r="AD88" s="605">
        <v>0.26</v>
      </c>
      <c r="AE88" s="606" t="s">
        <v>786</v>
      </c>
      <c r="AF88" s="770" t="s">
        <v>787</v>
      </c>
      <c r="AG88" s="770"/>
      <c r="AH88" s="771"/>
      <c r="AI88" s="602" t="s">
        <v>785</v>
      </c>
      <c r="AJ88" s="602" t="s">
        <v>785</v>
      </c>
      <c r="AK88" s="602" t="s">
        <v>785</v>
      </c>
      <c r="AL88" s="602" t="s">
        <v>785</v>
      </c>
      <c r="AM88" s="602" t="s">
        <v>785</v>
      </c>
      <c r="AN88" s="602" t="s">
        <v>785</v>
      </c>
      <c r="AO88" s="603">
        <v>0</v>
      </c>
      <c r="AP88" s="602" t="s">
        <v>785</v>
      </c>
      <c r="AQ88" s="606" t="s">
        <v>785</v>
      </c>
      <c r="AR88" s="602" t="s">
        <v>785</v>
      </c>
      <c r="AS88" s="602" t="s">
        <v>785</v>
      </c>
      <c r="AT88" s="602" t="s">
        <v>785</v>
      </c>
      <c r="AU88" s="602" t="s">
        <v>785</v>
      </c>
      <c r="AV88" s="602" t="s">
        <v>785</v>
      </c>
      <c r="AW88" s="602" t="s">
        <v>785</v>
      </c>
      <c r="AX88" s="603">
        <v>0</v>
      </c>
      <c r="AY88" s="602" t="s">
        <v>785</v>
      </c>
      <c r="AZ88" s="267" t="s">
        <v>785</v>
      </c>
    </row>
    <row r="89" spans="1:52" ht="98.25" customHeight="1" x14ac:dyDescent="0.25">
      <c r="A89" s="269" t="s">
        <v>570</v>
      </c>
      <c r="B89" s="270" t="s">
        <v>284</v>
      </c>
      <c r="C89" s="609" t="s">
        <v>782</v>
      </c>
      <c r="D89" s="610" t="s">
        <v>788</v>
      </c>
      <c r="E89" s="483" t="s">
        <v>789</v>
      </c>
      <c r="F89" s="611">
        <v>1.1000000000000001</v>
      </c>
      <c r="G89" s="612" t="s">
        <v>785</v>
      </c>
      <c r="H89" s="484">
        <v>244</v>
      </c>
      <c r="I89" s="612" t="s">
        <v>785</v>
      </c>
      <c r="J89" s="485">
        <v>0</v>
      </c>
      <c r="K89" s="613">
        <v>0.15</v>
      </c>
      <c r="L89" s="614" t="s">
        <v>785</v>
      </c>
      <c r="M89" s="613">
        <v>0.3</v>
      </c>
      <c r="N89" s="614" t="s">
        <v>785</v>
      </c>
      <c r="O89" s="613">
        <v>0.46</v>
      </c>
      <c r="P89" s="615">
        <v>0.46</v>
      </c>
      <c r="Q89" s="616">
        <v>0.46</v>
      </c>
      <c r="R89" s="617" t="s">
        <v>790</v>
      </c>
      <c r="S89" s="770" t="s">
        <v>791</v>
      </c>
      <c r="T89" s="770"/>
      <c r="U89" s="771"/>
      <c r="V89" s="618" t="s">
        <v>785</v>
      </c>
      <c r="W89" s="613">
        <v>0.52</v>
      </c>
      <c r="X89" s="618" t="s">
        <v>785</v>
      </c>
      <c r="Y89" s="613">
        <v>0.53</v>
      </c>
      <c r="Z89" s="618" t="s">
        <v>785</v>
      </c>
      <c r="AA89" s="613">
        <v>0.53</v>
      </c>
      <c r="AB89" s="618" t="s">
        <v>785</v>
      </c>
      <c r="AC89" s="619">
        <v>0.53</v>
      </c>
      <c r="AD89" s="616">
        <v>0.53</v>
      </c>
      <c r="AE89" s="617" t="s">
        <v>790</v>
      </c>
      <c r="AF89" s="770" t="s">
        <v>791</v>
      </c>
      <c r="AG89" s="770"/>
      <c r="AH89" s="771"/>
      <c r="AI89" s="612" t="s">
        <v>785</v>
      </c>
      <c r="AJ89" s="612" t="s">
        <v>785</v>
      </c>
      <c r="AK89" s="612" t="s">
        <v>785</v>
      </c>
      <c r="AL89" s="612" t="s">
        <v>785</v>
      </c>
      <c r="AM89" s="612" t="s">
        <v>785</v>
      </c>
      <c r="AN89" s="612" t="s">
        <v>785</v>
      </c>
      <c r="AO89" s="613">
        <v>0</v>
      </c>
      <c r="AP89" s="612" t="s">
        <v>785</v>
      </c>
      <c r="AQ89" s="617" t="s">
        <v>785</v>
      </c>
      <c r="AR89" s="612" t="s">
        <v>785</v>
      </c>
      <c r="AS89" s="612" t="s">
        <v>785</v>
      </c>
      <c r="AT89" s="612" t="s">
        <v>785</v>
      </c>
      <c r="AU89" s="612" t="s">
        <v>785</v>
      </c>
      <c r="AV89" s="612" t="s">
        <v>785</v>
      </c>
      <c r="AW89" s="612" t="s">
        <v>785</v>
      </c>
      <c r="AX89" s="613">
        <v>0</v>
      </c>
      <c r="AY89" s="612" t="s">
        <v>785</v>
      </c>
      <c r="AZ89" s="270" t="s">
        <v>785</v>
      </c>
    </row>
    <row r="90" spans="1:52" ht="89.25" customHeight="1" x14ac:dyDescent="0.25">
      <c r="A90" s="269" t="s">
        <v>570</v>
      </c>
      <c r="B90" s="270" t="s">
        <v>284</v>
      </c>
      <c r="C90" s="609" t="s">
        <v>782</v>
      </c>
      <c r="D90" s="620" t="s">
        <v>792</v>
      </c>
      <c r="E90" s="483" t="s">
        <v>793</v>
      </c>
      <c r="F90" s="611">
        <v>1.1000000000000001</v>
      </c>
      <c r="G90" s="612" t="s">
        <v>785</v>
      </c>
      <c r="H90" s="484">
        <v>23</v>
      </c>
      <c r="I90" s="612" t="s">
        <v>785</v>
      </c>
      <c r="J90" s="485">
        <v>0</v>
      </c>
      <c r="K90" s="613">
        <v>0</v>
      </c>
      <c r="L90" s="614" t="s">
        <v>785</v>
      </c>
      <c r="M90" s="613">
        <v>0</v>
      </c>
      <c r="N90" s="614" t="s">
        <v>785</v>
      </c>
      <c r="O90" s="613">
        <v>0</v>
      </c>
      <c r="P90" s="615">
        <v>0</v>
      </c>
      <c r="Q90" s="616">
        <v>0</v>
      </c>
      <c r="R90" s="617" t="s">
        <v>794</v>
      </c>
      <c r="S90" s="770" t="s">
        <v>795</v>
      </c>
      <c r="T90" s="770"/>
      <c r="U90" s="771"/>
      <c r="V90" s="618" t="s">
        <v>785</v>
      </c>
      <c r="W90" s="613">
        <v>0.02</v>
      </c>
      <c r="X90" s="618" t="s">
        <v>785</v>
      </c>
      <c r="Y90" s="613">
        <v>0.22</v>
      </c>
      <c r="Z90" s="618" t="s">
        <v>785</v>
      </c>
      <c r="AA90" s="613">
        <v>0.03</v>
      </c>
      <c r="AB90" s="618" t="s">
        <v>785</v>
      </c>
      <c r="AC90" s="619">
        <v>0.03</v>
      </c>
      <c r="AD90" s="616">
        <v>0.03</v>
      </c>
      <c r="AE90" s="617" t="s">
        <v>796</v>
      </c>
      <c r="AF90" s="770" t="s">
        <v>795</v>
      </c>
      <c r="AG90" s="770"/>
      <c r="AH90" s="771"/>
      <c r="AI90" s="612" t="s">
        <v>785</v>
      </c>
      <c r="AJ90" s="612" t="s">
        <v>785</v>
      </c>
      <c r="AK90" s="612" t="s">
        <v>785</v>
      </c>
      <c r="AL90" s="612" t="s">
        <v>785</v>
      </c>
      <c r="AM90" s="612" t="s">
        <v>785</v>
      </c>
      <c r="AN90" s="612" t="s">
        <v>785</v>
      </c>
      <c r="AO90" s="613">
        <v>0</v>
      </c>
      <c r="AP90" s="612" t="s">
        <v>785</v>
      </c>
      <c r="AQ90" s="617" t="s">
        <v>785</v>
      </c>
      <c r="AR90" s="612" t="s">
        <v>785</v>
      </c>
      <c r="AS90" s="612" t="s">
        <v>785</v>
      </c>
      <c r="AT90" s="612" t="s">
        <v>785</v>
      </c>
      <c r="AU90" s="612" t="s">
        <v>785</v>
      </c>
      <c r="AV90" s="612" t="s">
        <v>785</v>
      </c>
      <c r="AW90" s="612" t="s">
        <v>785</v>
      </c>
      <c r="AX90" s="613">
        <v>0</v>
      </c>
      <c r="AY90" s="612" t="s">
        <v>785</v>
      </c>
      <c r="AZ90" s="270" t="s">
        <v>785</v>
      </c>
    </row>
    <row r="91" spans="1:52" ht="30" customHeight="1" x14ac:dyDescent="0.25">
      <c r="AC91" s="499">
        <f>+AVERAGE(AC7:AC90)</f>
        <v>0.87532647548343423</v>
      </c>
      <c r="AD91" s="499" t="e">
        <f>+AVERAGE(AD7:AD90)</f>
        <v>#DIV/0!</v>
      </c>
    </row>
  </sheetData>
  <autoFilter ref="A6:I91" xr:uid="{AF7B140D-1CC4-489D-8537-C183530FB47E}"/>
  <mergeCells count="49">
    <mergeCell ref="A2:H4"/>
    <mergeCell ref="G5:H5"/>
    <mergeCell ref="J5:J6"/>
    <mergeCell ref="K5:K6"/>
    <mergeCell ref="J2:AY4"/>
    <mergeCell ref="L5:L6"/>
    <mergeCell ref="M5:M6"/>
    <mergeCell ref="N5:N6"/>
    <mergeCell ref="O5:O6"/>
    <mergeCell ref="P5:P6"/>
    <mergeCell ref="Q5:Q6"/>
    <mergeCell ref="V5:V6"/>
    <mergeCell ref="A5:E5"/>
    <mergeCell ref="R5:R6"/>
    <mergeCell ref="AS5:AS6"/>
    <mergeCell ref="AT5:AT6"/>
    <mergeCell ref="AZ5:AZ6"/>
    <mergeCell ref="AJ5:AJ6"/>
    <mergeCell ref="AK5:AK6"/>
    <mergeCell ref="AL5:AL6"/>
    <mergeCell ref="AM5:AM6"/>
    <mergeCell ref="AN5:AN6"/>
    <mergeCell ref="AO5:AO6"/>
    <mergeCell ref="AP5:AP6"/>
    <mergeCell ref="AW5:AW6"/>
    <mergeCell ref="AX5:AX6"/>
    <mergeCell ref="AY5:AY6"/>
    <mergeCell ref="AR5:AR6"/>
    <mergeCell ref="AU5:AU6"/>
    <mergeCell ref="AV5:AV6"/>
    <mergeCell ref="S5:U6"/>
    <mergeCell ref="AF5:AH6"/>
    <mergeCell ref="AI5:AI6"/>
    <mergeCell ref="AQ5:AQ6"/>
    <mergeCell ref="AE5:AE6"/>
    <mergeCell ref="W5:W6"/>
    <mergeCell ref="X5:X6"/>
    <mergeCell ref="Y5:Y6"/>
    <mergeCell ref="Z5:Z6"/>
    <mergeCell ref="AA5:AA6"/>
    <mergeCell ref="AB5:AB6"/>
    <mergeCell ref="AC5:AC6"/>
    <mergeCell ref="AD5:AD6"/>
    <mergeCell ref="S88:U88"/>
    <mergeCell ref="AF88:AH88"/>
    <mergeCell ref="S89:U89"/>
    <mergeCell ref="AF89:AH89"/>
    <mergeCell ref="S90:U90"/>
    <mergeCell ref="AF90:AH90"/>
  </mergeCells>
  <hyperlinks>
    <hyperlink ref="S7" r:id="rId1" xr:uid="{573C6847-C954-4BDD-9517-02BB6E4A0277}"/>
    <hyperlink ref="S8:S35" r:id="rId2" display="TRIMESTRE ENERO A MARZO 2022" xr:uid="{1F5204ED-AC2A-4D6A-A761-CFF90A0283AA}"/>
    <hyperlink ref="S61" r:id="rId3" display="https://fondom-my.sharepoint.com/:f:/g/personal/miguel_miranda_fonvalmed_gov_co/Ej1uRHY_U_pDuo1IM4EUUdIBoUTr9w7Uoud83oswWnvaSw?e=my6KzH" xr:uid="{BC26C5C7-7679-4750-92C9-641DE25187CE}"/>
    <hyperlink ref="T61" r:id="rId4" display="https://fondom-my.sharepoint.com/:f:/g/personal/miguel_miranda_fonvalmed_gov_co/ErYc6ygn03hNh-zJr3wo8JABKiIkK7zM_ZAEAr03Lu5qkA?e=d5DvX7" xr:uid="{B21A7ECF-CC11-41EF-A3DA-7275D8594DC5}"/>
    <hyperlink ref="S62" r:id="rId5" display="https://fondom-my.sharepoint.com/:f:/g/personal/miguel_miranda_fonvalmed_gov_co/Ej1uRHY_U_pDuo1IM4EUUdIBoUTr9w7Uoud83oswWnvaSw?e=my6KzH" xr:uid="{06FBA162-4B32-4D22-BB42-0DFE0F192CB4}"/>
    <hyperlink ref="S63:S87" r:id="rId6" display="https://fondom-my.sharepoint.com/:f:/g/personal/miguel_miranda_fonvalmed_gov_co/Ej1uRHY_U_pDuo1IM4EUUdIBoUTr9w7Uoud83oswWnvaSw?e=my6KzH" xr:uid="{A6C4FC90-DD99-45BD-9689-B2DFAF6D7AF1}"/>
    <hyperlink ref="T62:T87" r:id="rId7" display="https://fondom-my.sharepoint.com/:f:/g/personal/miguel_miranda_fonvalmed_gov_co/ErYc6ygn03hNh-zJr3wo8JABKiIkK7zM_ZAEAr03Lu5qkA?e=d5DvX7" xr:uid="{46104E38-BE49-4B28-87F2-8CB769287661}"/>
    <hyperlink ref="AG61" r:id="rId8" display="https://fondom-my.sharepoint.com/:f:/g/personal/miguel_miranda_fonvalmed_gov_co/EvivAFdONNVFg89DPK3iZhgBd-FmLIbe4nc5pMPRv3L3sg?e=KhMXdD" xr:uid="{E8028E0A-6454-43F1-8B54-DE13D5CF219E}"/>
    <hyperlink ref="AG62:AG87" r:id="rId9" display="https://fondom-my.sharepoint.com/:f:/g/personal/miguel_miranda_fonvalmed_gov_co/EvivAFdONNVFg89DPK3iZhgBd-FmLIbe4nc5pMPRv3L3sg?e=KhMXdD" xr:uid="{681624E0-4837-4BCA-B67E-6CA259085272}"/>
    <hyperlink ref="AH61" r:id="rId10" display="https://fondom-my.sharepoint.com/:f:/g/personal/miguel_miranda_fonvalmed_gov_co/EqB3s5qAVHRPtICrev5O_cUB_u-gWum4qiNMXL_X4-RxsA?e=aaMaki" xr:uid="{27FACF63-16CE-460C-A83A-6F37E803801A}"/>
    <hyperlink ref="AH62:AH87" r:id="rId11" display="https://fondom-my.sharepoint.com/:f:/g/personal/miguel_miranda_fonvalmed_gov_co/EqB3s5qAVHRPtICrev5O_cUB_u-gWum4qiNMXL_X4-RxsA?e=aaMaki" xr:uid="{1515A827-FF26-4EE3-8DF0-2C3D4EEE587E}"/>
    <hyperlink ref="AF61" r:id="rId12" display="https://fondom-my.sharepoint.com/:f:/g/personal/miguel_miranda_fonvalmed_gov_co/EhiobBcGO9FPsruGcGy32mMBeYY4mY4-0dkwKQnzb4Hfag?e=SmlS6d" xr:uid="{447AD1B9-F98E-49BC-8EAE-560DBD9D0CFC}"/>
    <hyperlink ref="AF62:AF87" r:id="rId13" display="https://fondom-my.sharepoint.com/:f:/g/personal/miguel_miranda_fonvalmed_gov_co/EhiobBcGO9FPsruGcGy32mMBeYY4mY4-0dkwKQnzb4Hfag?e=SmlS6d" xr:uid="{3F06C9A8-AE9D-46F9-B6D1-7BE15FAC7BFB}"/>
    <hyperlink ref="U61" r:id="rId14" display="https://fondom-my.sharepoint.com/:f:/g/personal/miguel_miranda_fonvalmed_gov_co/Eov77ks4VsxPv2FjWEXYb7YB83H54PtXba_VT9-kAFcU3w?e=6Y4J1V" xr:uid="{143501AF-DDA2-48B8-A119-BEEB4721B801}"/>
    <hyperlink ref="U62:U87" r:id="rId15" display="https://fondom-my.sharepoint.com/:f:/g/personal/miguel_miranda_fonvalmed_gov_co/Eov77ks4VsxPv2FjWEXYb7YB83H54PtXba_VT9-kAFcU3w?e=6Y4J1V" xr:uid="{25B6E58B-2D5A-451E-B447-F5E5F1E93B07}"/>
    <hyperlink ref="S46" r:id="rId16" display="https://fondom-my.sharepoint.com/:f:/g/personal/luis_alvarez_fonvalmed_gov_co/EpJF6A49ufFDmB8NDC79W44BdcqvN61dQ8oivCsqz4gqFQ?e=3YP8LJ" xr:uid="{2B5768D4-989A-4FA4-8172-68EBC4927CC0}"/>
    <hyperlink ref="AF46" r:id="rId17" display="https://fondom-my.sharepoint.com/:f:/g/personal/luis_alvarez_fonvalmed_gov_co/EpJF6A49ufFDmB8NDC79W44BdcqvN61dQ8oivCsqz4gqFQ?e=3YP8LJ" xr:uid="{A67AC204-D6F5-4A67-B397-EFE7E533D248}"/>
    <hyperlink ref="S47" r:id="rId18" display="https://fondom-my.sharepoint.com/:f:/g/personal/luis_alvarez_fonvalmed_gov_co/EldxV5O2Xm9MvU4xiAqkVrABkIAXrLeaHDbgcZu8lO6j0g?e=HVQiH4" xr:uid="{8C155042-DA13-41B8-991F-889D38E188B7}"/>
    <hyperlink ref="AF47" r:id="rId19" display="https://fondom-my.sharepoint.com/:f:/g/personal/luis_alvarez_fonvalmed_gov_co/EldxV5O2Xm9MvU4xiAqkVrABkIAXrLeaHDbgcZu8lO6j0g?e=HVQiH4" xr:uid="{ECA3EE09-62E1-4CE1-87C1-C33B9F1BD279}"/>
    <hyperlink ref="S48" r:id="rId20" display="https://fondom-my.sharepoint.com/:f:/g/personal/luis_alvarez_fonvalmed_gov_co/EskX5v2Tb09CgMpwb8A1WmcBHxsrcs8a0lLTe348unvqXw?e=q791DY" xr:uid="{4766F8F2-ECA8-47CC-9219-A37CF64AD213}"/>
    <hyperlink ref="AF48" r:id="rId21" display="https://fondom-my.sharepoint.com/:f:/g/personal/luis_alvarez_fonvalmed_gov_co/EskX5v2Tb09CgMpwb8A1WmcBHxsrcs8a0lLTe348unvqXw?e=q791DY" xr:uid="{DF1F48AA-7067-4257-AF02-CA85A056A8AF}"/>
    <hyperlink ref="S49" r:id="rId22" display="https://fondom-my.sharepoint.com/:f:/g/personal/luis_alvarez_fonvalmed_gov_co/EhdvWtqz8pRNjB_ADnIneJwBK-8i4xqY-66KHPNWxOGu6g?e=MGfPOj" xr:uid="{3A0D8DEF-8C06-44CC-B015-828D9CAF9B4C}"/>
    <hyperlink ref="AF49" r:id="rId23" display="https://fondom-my.sharepoint.com/:f:/g/personal/luis_alvarez_fonvalmed_gov_co/EhdvWtqz8pRNjB_ADnIneJwBK-8i4xqY-66KHPNWxOGu6g?e=MGfPOj" xr:uid="{8707E735-CEFA-409B-B20A-4EFDC34F0B6D}"/>
    <hyperlink ref="S50" r:id="rId24" display="https://fondom-my.sharepoint.com/:f:/g/personal/luis_alvarez_fonvalmed_gov_co/Eqwkjye1QhpDv9WpgMyGbQkBDAa5JhAQhtu1h5OGAOwQ-Q?e=6xlCIn" xr:uid="{D78EDC69-2A7D-4DEE-B860-94D56AB909A9}"/>
    <hyperlink ref="AF50" r:id="rId25" display="https://fondom-my.sharepoint.com/:f:/g/personal/luis_alvarez_fonvalmed_gov_co/Eqwkjye1QhpDv9WpgMyGbQkBDAa5JhAQhtu1h5OGAOwQ-Q?e=6xlCIn" xr:uid="{85103BDF-D190-49EE-A994-ABB87BD4C9B6}"/>
    <hyperlink ref="S51" r:id="rId26" display="https://fondom-my.sharepoint.com/:f:/g/personal/luis_alvarez_fonvalmed_gov_co/Eq25_n3Qgw1LsmiJ4l5_ORsBxv15lCUwungWZ1kuZEG8Xg?e=tWFPQk" xr:uid="{EA3C2BC2-2F5C-4035-966E-27B481BF66B0}"/>
    <hyperlink ref="AF51" r:id="rId27" display="https://fondom-my.sharepoint.com/:f:/g/personal/luis_alvarez_fonvalmed_gov_co/Eq25_n3Qgw1LsmiJ4l5_ORsBxv15lCUwungWZ1kuZEG8Xg?e=tWFPQk" xr:uid="{8C69E695-D7C0-4259-AAE8-EE284F28D8B7}"/>
    <hyperlink ref="S52" r:id="rId28" display="https://fondom-my.sharepoint.com/:f:/g/personal/luis_alvarez_fonvalmed_gov_co/EpRNAvd2P2RHqnty4CV5DVIBJLuJbv7DuK_6WFvzjE1dQQ?e=yCEExu" xr:uid="{A1663EE7-C972-4ED2-A60D-3F4A0FBCFF7D}"/>
    <hyperlink ref="AF52" r:id="rId29" display="https://fondom-my.sharepoint.com/:f:/g/personal/luis_alvarez_fonvalmed_gov_co/EtaHt-22HNZAiXI3deCLFWABTYG7HV5d4uaD3FHsy1sjJg?e=Iw4bJK" xr:uid="{40614A0B-2054-489D-82AC-0E2455342339}"/>
    <hyperlink ref="S88" r:id="rId30" xr:uid="{42A8AD52-F8AD-4C76-871A-274F40E24E67}"/>
    <hyperlink ref="AF88" r:id="rId31" xr:uid="{5DC487EB-3D81-4DED-94DC-053C166A04DD}"/>
    <hyperlink ref="S89" r:id="rId32" xr:uid="{BDBB53F6-4FA4-47A1-B18E-2EEA9A741190}"/>
    <hyperlink ref="AF89" r:id="rId33" xr:uid="{9C5C4D30-2837-4F09-986E-D32681840DFD}"/>
    <hyperlink ref="S90" r:id="rId34" xr:uid="{062FAF98-BF8A-496C-BC07-4B2C11751904}"/>
    <hyperlink ref="AF90" r:id="rId35" xr:uid="{59748AC4-C0CA-46AB-9B6B-84CC5580D410}"/>
    <hyperlink ref="S53" r:id="rId36" display="https://fondom-my.sharepoint.com/:f:/g/personal/luis_alvarez_fonvalmed_gov_co/Eteg7gVVc5lFqPqop_JrLG4B7XmRhNDNoOQ4BIZdt7l31w?e=VZH9qj" xr:uid="{59432BEE-1EE4-401F-9F6D-6470E0ABECDB}"/>
    <hyperlink ref="AF53" r:id="rId37" display="https://fondom-my.sharepoint.com/:f:/g/personal/luis_alvarez_fonvalmed_gov_co/Eteg7gVVc5lFqPqop_JrLG4B7XmRhNDNoOQ4BIZdt7l31w?e=VZH9qj" xr:uid="{243499D3-F2CF-43ED-A143-DF3BAF34B423}"/>
    <hyperlink ref="S54" r:id="rId38" display="https://fondom-my.sharepoint.com/:x:/g/personal/luis_alvarez_fonvalmed_gov_co/ETh_N9UvmexOupGu6r8FxHwBBP3JSs8GjaWFCfhCK-MjAg?e=mifmEf" xr:uid="{805D7EB2-A86F-4CA9-AB9E-B85E028DA7AA}"/>
    <hyperlink ref="AF54" r:id="rId39" display="https://fondom-my.sharepoint.com/:x:/g/personal/luis_alvarez_fonvalmed_gov_co/EfwStdvTL5VPqksLF_37tUYBT3HE673l9loqegHUw7xSIQ?e=pr3nob" xr:uid="{313015CF-3A25-4E86-938E-B93F13B25FED}"/>
    <hyperlink ref="S55" r:id="rId40" display="https://fondom-my.sharepoint.com/:x:/g/personal/luis_alvarez_fonvalmed_gov_co/EUo7lmJrMshNk4KHDWgkLnUBR7A_pGItzBO4Arqc2BzmJQ?e=5ReAg6" xr:uid="{68C1F5FD-F4E4-4862-85E2-D87DA5A3C16D}"/>
    <hyperlink ref="AF55" r:id="rId41" display="https://fondom-my.sharepoint.com/:x:/g/personal/luis_alvarez_fonvalmed_gov_co/ERZI0U5zhyVNlHyKiNM8HUQBn8XVYflrxcDRxcyVCHb1CA?e=1xISwy" xr:uid="{CA044C69-7683-49FA-9FB8-7174A0B11035}"/>
    <hyperlink ref="S56" r:id="rId42" display="https://fondom-my.sharepoint.com/:f:/g/personal/luis_alvarez_fonvalmed_gov_co/Ep-AOuTC7plPvaTMpcFL0dAB8Ffya8O2CJRClK2pKemMLQ?e=Jhq0UK" xr:uid="{244A7BA4-CB9A-442C-AB8B-324BC786508F}"/>
    <hyperlink ref="AF56" r:id="rId43" display="https://fondom-my.sharepoint.com/:f:/g/personal/luis_alvarez_fonvalmed_gov_co/Ep-AOuTC7plPvaTMpcFL0dAB8Ffya8O2CJRClK2pKemMLQ?e=Jhq0UK" xr:uid="{2736066D-A156-43DE-AFBF-FF700ED42B92}"/>
    <hyperlink ref="S57" r:id="rId44" display="https://fondom-my.sharepoint.com/:f:/g/personal/luis_alvarez_fonvalmed_gov_co/Ei3A1EGDW2FMl6WPASaSkuABS-DNCUqHdQkkmcpdLRbTZQ?e=dwaTXg" xr:uid="{2DCC0E7D-53D1-40C7-96C1-234E1E5E92F7}"/>
    <hyperlink ref="AF57" r:id="rId45" display="https://fondom-my.sharepoint.com/:f:/g/personal/luis_alvarez_fonvalmed_gov_co/Ei3A1EGDW2FMl6WPASaSkuABS-DNCUqHdQkkmcpdLRbTZQ?e=dwaTXg" xr:uid="{4E0396D9-0102-4159-8DB3-07AA60FEEB4E}"/>
    <hyperlink ref="AF58" r:id="rId46" display="https://fondom-my.sharepoint.com/:b:/g/personal/luis_alvarez_fonvalmed_gov_co/Ebea7K8ovrlLt9dOgBhVIUoBiLVqGegA1pnpo5lNrDwMbQ?e=VfORYT" xr:uid="{73ED25A7-8963-4EB2-B719-52656ECB86E6}"/>
    <hyperlink ref="S58" r:id="rId47" display="https://fondom-my.sharepoint.com/:b:/g/personal/luis_alvarez_fonvalmed_gov_co/EZkQajpm1KFNrzkP9Xx6IfAB-qlb9z9aJThM69G3ErUroQ?e=XvxN8L" xr:uid="{9D3D5845-3FDE-44BF-9499-D7185764EB4C}"/>
  </hyperlinks>
  <pageMargins left="0.7" right="0.7" top="0.75" bottom="0.75" header="0.3" footer="0.3"/>
  <pageSetup paperSize="9" orientation="portrait" r:id="rId48"/>
  <drawing r:id="rId49"/>
  <legacyDrawing r:id="rId5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134EC-00BB-4FEA-BCF1-B91F67680E28}">
  <dimension ref="A1:AV19"/>
  <sheetViews>
    <sheetView showGridLines="0" zoomScale="60" zoomScaleNormal="60" workbookViewId="0">
      <pane xSplit="5" ySplit="6" topLeftCell="F7" activePane="bottomRight" state="frozen"/>
      <selection pane="topRight" activeCell="F1" sqref="F1"/>
      <selection pane="bottomLeft" activeCell="A7" sqref="A7"/>
      <selection pane="bottomRight"/>
    </sheetView>
  </sheetViews>
  <sheetFormatPr baseColWidth="10" defaultColWidth="33.5703125" defaultRowHeight="30" customHeight="1" x14ac:dyDescent="0.25"/>
  <cols>
    <col min="1" max="1" width="10.42578125" style="33" customWidth="1"/>
    <col min="2" max="2" width="9.140625" style="33" customWidth="1"/>
    <col min="3" max="3" width="15.5703125" style="33" customWidth="1"/>
    <col min="4" max="4" width="33.5703125" style="33"/>
    <col min="5" max="5" width="33.5703125" style="33" customWidth="1"/>
    <col min="6" max="6" width="13.5703125" style="33" customWidth="1"/>
    <col min="7" max="7" width="13.42578125" style="33" customWidth="1"/>
    <col min="8" max="8" width="7.5703125" style="33" bestFit="1" customWidth="1"/>
    <col min="9" max="9" width="16.5703125" style="33" bestFit="1" customWidth="1"/>
    <col min="10" max="15" width="5.42578125" style="33" customWidth="1"/>
    <col min="16" max="16" width="7.5703125" style="33" customWidth="1"/>
    <col min="17" max="17" width="5.42578125" style="33" customWidth="1"/>
    <col min="18" max="18" width="24.140625" style="105" customWidth="1"/>
    <col min="19" max="19" width="18.140625" style="105" customWidth="1"/>
    <col min="20" max="25" width="5.42578125" style="33" customWidth="1"/>
    <col min="26" max="26" width="9" style="33" customWidth="1"/>
    <col min="27" max="28" width="5.42578125" style="33" customWidth="1"/>
    <col min="29" max="30" width="16" style="105" customWidth="1"/>
    <col min="31" max="36" width="5.42578125" style="33" customWidth="1"/>
    <col min="37" max="37" width="7.5703125" style="33" customWidth="1"/>
    <col min="38" max="38" width="5.42578125" style="33" customWidth="1"/>
    <col min="39" max="39" width="16" style="105" customWidth="1"/>
    <col min="40" max="45" width="5.42578125" style="33" customWidth="1"/>
    <col min="46" max="46" width="15.85546875" style="33" bestFit="1" customWidth="1"/>
    <col min="47" max="47" width="5.42578125" style="33" customWidth="1"/>
    <col min="48" max="48" width="13.140625" style="105" customWidth="1"/>
    <col min="49" max="16384" width="33.5703125" style="33"/>
  </cols>
  <sheetData>
    <row r="1" spans="1:48" ht="48.95" customHeight="1" x14ac:dyDescent="0.25"/>
    <row r="2" spans="1:48" ht="18" customHeight="1" x14ac:dyDescent="0.25">
      <c r="A2" s="655" t="s">
        <v>123</v>
      </c>
      <c r="B2" s="655"/>
      <c r="C2" s="655"/>
      <c r="D2" s="655"/>
      <c r="E2" s="655"/>
      <c r="F2" s="655"/>
      <c r="G2" s="655"/>
      <c r="H2" s="655"/>
      <c r="I2" s="1" t="s">
        <v>124</v>
      </c>
      <c r="J2" s="673" t="s">
        <v>125</v>
      </c>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108"/>
    </row>
    <row r="3" spans="1:48" ht="18" customHeight="1" x14ac:dyDescent="0.25">
      <c r="A3" s="655"/>
      <c r="B3" s="655"/>
      <c r="C3" s="655"/>
      <c r="D3" s="655"/>
      <c r="E3" s="655"/>
      <c r="F3" s="655"/>
      <c r="G3" s="655"/>
      <c r="H3" s="655"/>
      <c r="I3" s="1" t="s">
        <v>797</v>
      </c>
      <c r="J3" s="673"/>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4"/>
      <c r="AQ3" s="674"/>
      <c r="AR3" s="674"/>
      <c r="AS3" s="674"/>
      <c r="AT3" s="674"/>
      <c r="AU3" s="674"/>
      <c r="AV3" s="108"/>
    </row>
    <row r="4" spans="1:48" ht="18" customHeight="1" x14ac:dyDescent="0.25">
      <c r="A4" s="655"/>
      <c r="B4" s="655"/>
      <c r="C4" s="655"/>
      <c r="D4" s="655"/>
      <c r="E4" s="655"/>
      <c r="F4" s="655"/>
      <c r="G4" s="655"/>
      <c r="H4" s="655"/>
      <c r="I4" s="1" t="s">
        <v>798</v>
      </c>
      <c r="J4" s="730"/>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108"/>
    </row>
    <row r="5" spans="1:48" ht="20.100000000000001" customHeight="1" x14ac:dyDescent="0.25">
      <c r="A5" s="657" t="s">
        <v>128</v>
      </c>
      <c r="B5" s="657"/>
      <c r="C5" s="657"/>
      <c r="D5" s="657"/>
      <c r="E5" s="657"/>
      <c r="F5" s="13"/>
      <c r="G5" s="657" t="s">
        <v>221</v>
      </c>
      <c r="H5" s="657"/>
      <c r="I5" s="13" t="s">
        <v>129</v>
      </c>
      <c r="J5" s="658" t="s">
        <v>130</v>
      </c>
      <c r="K5" s="658" t="s">
        <v>131</v>
      </c>
      <c r="L5" s="658" t="s">
        <v>132</v>
      </c>
      <c r="M5" s="658" t="s">
        <v>133</v>
      </c>
      <c r="N5" s="658" t="s">
        <v>134</v>
      </c>
      <c r="O5" s="658" t="s">
        <v>135</v>
      </c>
      <c r="P5" s="659" t="s">
        <v>136</v>
      </c>
      <c r="Q5" s="659" t="s">
        <v>137</v>
      </c>
      <c r="R5" s="669" t="s">
        <v>138</v>
      </c>
      <c r="S5" s="669" t="s">
        <v>139</v>
      </c>
      <c r="T5" s="660" t="s">
        <v>140</v>
      </c>
      <c r="U5" s="660" t="s">
        <v>141</v>
      </c>
      <c r="V5" s="660" t="s">
        <v>142</v>
      </c>
      <c r="W5" s="660" t="s">
        <v>143</v>
      </c>
      <c r="X5" s="660" t="s">
        <v>144</v>
      </c>
      <c r="Y5" s="660" t="s">
        <v>145</v>
      </c>
      <c r="Z5" s="663" t="s">
        <v>146</v>
      </c>
      <c r="AA5" s="663" t="s">
        <v>224</v>
      </c>
      <c r="AB5" s="741" t="s">
        <v>14</v>
      </c>
      <c r="AC5" s="671" t="s">
        <v>148</v>
      </c>
      <c r="AD5" s="671" t="s">
        <v>139</v>
      </c>
      <c r="AE5" s="662" t="s">
        <v>149</v>
      </c>
      <c r="AF5" s="662" t="s">
        <v>150</v>
      </c>
      <c r="AG5" s="662" t="s">
        <v>151</v>
      </c>
      <c r="AH5" s="662" t="s">
        <v>152</v>
      </c>
      <c r="AI5" s="662" t="s">
        <v>153</v>
      </c>
      <c r="AJ5" s="662" t="s">
        <v>154</v>
      </c>
      <c r="AK5" s="676" t="s">
        <v>155</v>
      </c>
      <c r="AL5" s="676" t="s">
        <v>225</v>
      </c>
      <c r="AM5" s="707" t="s">
        <v>156</v>
      </c>
      <c r="AN5" s="675" t="s">
        <v>157</v>
      </c>
      <c r="AO5" s="675" t="s">
        <v>158</v>
      </c>
      <c r="AP5" s="675" t="s">
        <v>159</v>
      </c>
      <c r="AQ5" s="675" t="s">
        <v>160</v>
      </c>
      <c r="AR5" s="675" t="s">
        <v>161</v>
      </c>
      <c r="AS5" s="675" t="s">
        <v>162</v>
      </c>
      <c r="AT5" s="666" t="s">
        <v>163</v>
      </c>
      <c r="AU5" s="666" t="s">
        <v>226</v>
      </c>
      <c r="AV5" s="654" t="s">
        <v>165</v>
      </c>
    </row>
    <row r="6" spans="1:48" ht="30" customHeight="1" x14ac:dyDescent="0.25">
      <c r="A6" s="7" t="s">
        <v>18</v>
      </c>
      <c r="B6" s="68" t="s">
        <v>166</v>
      </c>
      <c r="C6" s="7" t="s">
        <v>167</v>
      </c>
      <c r="D6" s="6" t="s">
        <v>128</v>
      </c>
      <c r="E6" s="6" t="s">
        <v>168</v>
      </c>
      <c r="F6" s="6" t="s">
        <v>169</v>
      </c>
      <c r="G6" s="6" t="s">
        <v>170</v>
      </c>
      <c r="H6" s="6" t="s">
        <v>228</v>
      </c>
      <c r="I6" s="6" t="s">
        <v>129</v>
      </c>
      <c r="J6" s="658"/>
      <c r="K6" s="658"/>
      <c r="L6" s="658"/>
      <c r="M6" s="658"/>
      <c r="N6" s="658"/>
      <c r="O6" s="658"/>
      <c r="P6" s="659"/>
      <c r="Q6" s="659"/>
      <c r="R6" s="670"/>
      <c r="S6" s="670"/>
      <c r="T6" s="660"/>
      <c r="U6" s="660"/>
      <c r="V6" s="660"/>
      <c r="W6" s="660"/>
      <c r="X6" s="660"/>
      <c r="Y6" s="660"/>
      <c r="Z6" s="663"/>
      <c r="AA6" s="663"/>
      <c r="AB6" s="742"/>
      <c r="AC6" s="706"/>
      <c r="AD6" s="672"/>
      <c r="AE6" s="662"/>
      <c r="AF6" s="662"/>
      <c r="AG6" s="662"/>
      <c r="AH6" s="662"/>
      <c r="AI6" s="662"/>
      <c r="AJ6" s="662"/>
      <c r="AK6" s="676"/>
      <c r="AL6" s="676"/>
      <c r="AM6" s="708"/>
      <c r="AN6" s="675"/>
      <c r="AO6" s="675"/>
      <c r="AP6" s="675"/>
      <c r="AQ6" s="675"/>
      <c r="AR6" s="675"/>
      <c r="AS6" s="675"/>
      <c r="AT6" s="666"/>
      <c r="AU6" s="666"/>
      <c r="AV6" s="654"/>
    </row>
    <row r="7" spans="1:48" ht="45" customHeight="1" x14ac:dyDescent="0.2">
      <c r="A7" s="12" t="s">
        <v>799</v>
      </c>
      <c r="B7" s="12" t="s">
        <v>173</v>
      </c>
      <c r="C7" s="12" t="s">
        <v>799</v>
      </c>
      <c r="D7" s="12" t="s">
        <v>231</v>
      </c>
      <c r="E7" s="9" t="s">
        <v>800</v>
      </c>
      <c r="F7" s="180">
        <v>0</v>
      </c>
      <c r="G7" s="180"/>
      <c r="H7" s="181">
        <v>1</v>
      </c>
      <c r="I7" s="181">
        <v>1</v>
      </c>
      <c r="J7" s="339">
        <v>0</v>
      </c>
      <c r="K7" s="182">
        <v>0</v>
      </c>
      <c r="L7" s="339">
        <v>0</v>
      </c>
      <c r="M7" s="182">
        <v>0</v>
      </c>
      <c r="N7" s="339">
        <v>0.25</v>
      </c>
      <c r="O7" s="182">
        <v>0.25</v>
      </c>
      <c r="P7" s="339">
        <f>+J7+L7+N7</f>
        <v>0.25</v>
      </c>
      <c r="Q7" s="182">
        <f>+(K7+M7+O7)/I7</f>
        <v>0.25</v>
      </c>
      <c r="R7" s="192" t="s">
        <v>801</v>
      </c>
      <c r="S7" s="188" t="s">
        <v>802</v>
      </c>
      <c r="T7" s="438"/>
      <c r="U7" s="182"/>
      <c r="V7" s="438"/>
      <c r="W7" s="182"/>
      <c r="X7" s="438">
        <v>0.25</v>
      </c>
      <c r="Y7" s="182">
        <v>0.25</v>
      </c>
      <c r="Z7" s="438">
        <v>0.25</v>
      </c>
      <c r="AA7" s="442">
        <f t="shared" ref="AA7:AA13" si="0">+Y7</f>
        <v>0.25</v>
      </c>
      <c r="AB7" s="442">
        <f t="shared" ref="AB7:AB18" si="1">+AA7+Q7</f>
        <v>0.5</v>
      </c>
      <c r="AC7" s="97" t="s">
        <v>803</v>
      </c>
      <c r="AD7" s="97"/>
      <c r="AE7" s="182"/>
      <c r="AF7" s="182"/>
      <c r="AG7" s="182"/>
      <c r="AH7" s="182"/>
      <c r="AI7" s="182"/>
      <c r="AJ7" s="182"/>
      <c r="AK7" s="182">
        <v>0.25</v>
      </c>
      <c r="AL7" s="182"/>
      <c r="AM7" s="97"/>
      <c r="AN7" s="182"/>
      <c r="AO7" s="182"/>
      <c r="AP7" s="182"/>
      <c r="AQ7" s="182"/>
      <c r="AR7" s="182"/>
      <c r="AS7" s="182"/>
      <c r="AT7" s="182">
        <v>0.25</v>
      </c>
      <c r="AU7" s="182"/>
      <c r="AV7" s="97"/>
    </row>
    <row r="8" spans="1:48" ht="135" x14ac:dyDescent="0.2">
      <c r="A8" s="12" t="s">
        <v>799</v>
      </c>
      <c r="B8" s="536" t="s">
        <v>173</v>
      </c>
      <c r="C8" s="536" t="s">
        <v>799</v>
      </c>
      <c r="D8" s="536" t="s">
        <v>231</v>
      </c>
      <c r="E8" s="9" t="s">
        <v>804</v>
      </c>
      <c r="F8" s="180">
        <v>0</v>
      </c>
      <c r="G8" s="180"/>
      <c r="H8" s="181">
        <v>1</v>
      </c>
      <c r="I8" s="181">
        <v>1</v>
      </c>
      <c r="J8" s="339">
        <v>0</v>
      </c>
      <c r="K8" s="182">
        <v>0</v>
      </c>
      <c r="L8" s="339">
        <v>0.05</v>
      </c>
      <c r="M8" s="182">
        <v>0.05</v>
      </c>
      <c r="N8" s="339">
        <v>0.05</v>
      </c>
      <c r="O8" s="182">
        <v>0.05</v>
      </c>
      <c r="P8" s="339">
        <f>+J8+L8+N8</f>
        <v>0.1</v>
      </c>
      <c r="Q8" s="182">
        <f t="shared" ref="Q8:Q18" si="2">+(K8+M8+O8)/I8</f>
        <v>0.1</v>
      </c>
      <c r="R8" s="193" t="s">
        <v>805</v>
      </c>
      <c r="S8" s="189"/>
      <c r="T8" s="439"/>
      <c r="U8" s="180"/>
      <c r="V8" s="439"/>
      <c r="W8" s="180"/>
      <c r="X8" s="438">
        <v>0.25</v>
      </c>
      <c r="Y8" s="182">
        <v>0.25</v>
      </c>
      <c r="Z8" s="438">
        <v>0.25</v>
      </c>
      <c r="AA8" s="442">
        <f t="shared" si="0"/>
        <v>0.25</v>
      </c>
      <c r="AB8" s="442">
        <f t="shared" si="1"/>
        <v>0.35</v>
      </c>
      <c r="AC8" s="97" t="s">
        <v>806</v>
      </c>
      <c r="AD8" s="97" t="s">
        <v>807</v>
      </c>
      <c r="AE8" s="180"/>
      <c r="AF8" s="180"/>
      <c r="AG8" s="180"/>
      <c r="AH8" s="180"/>
      <c r="AI8" s="180"/>
      <c r="AJ8" s="180"/>
      <c r="AK8" s="183">
        <v>0.5</v>
      </c>
      <c r="AL8" s="180"/>
      <c r="AM8" s="97"/>
      <c r="AN8" s="180"/>
      <c r="AO8" s="180"/>
      <c r="AP8" s="180"/>
      <c r="AQ8" s="180"/>
      <c r="AR8" s="180"/>
      <c r="AS8" s="180"/>
      <c r="AT8" s="183">
        <v>0.5</v>
      </c>
      <c r="AU8" s="180"/>
      <c r="AV8" s="97"/>
    </row>
    <row r="9" spans="1:48" ht="50.25" customHeight="1" x14ac:dyDescent="0.25">
      <c r="A9" s="12" t="s">
        <v>799</v>
      </c>
      <c r="B9" s="12" t="s">
        <v>284</v>
      </c>
      <c r="C9" s="12" t="s">
        <v>799</v>
      </c>
      <c r="D9" s="12" t="s">
        <v>808</v>
      </c>
      <c r="E9" s="9" t="s">
        <v>809</v>
      </c>
      <c r="F9" s="180">
        <v>0</v>
      </c>
      <c r="G9" s="180"/>
      <c r="H9" s="181">
        <v>0.8</v>
      </c>
      <c r="I9" s="181">
        <v>1</v>
      </c>
      <c r="J9" s="339">
        <v>0</v>
      </c>
      <c r="K9" s="182">
        <v>0</v>
      </c>
      <c r="L9" s="339">
        <v>0.1</v>
      </c>
      <c r="M9" s="182">
        <v>0</v>
      </c>
      <c r="N9" s="339">
        <v>0.15</v>
      </c>
      <c r="O9" s="182">
        <v>0.15</v>
      </c>
      <c r="P9" s="339">
        <f>+J9+L9+N9</f>
        <v>0.25</v>
      </c>
      <c r="Q9" s="182">
        <f t="shared" si="2"/>
        <v>0.15</v>
      </c>
      <c r="R9" s="193" t="s">
        <v>810</v>
      </c>
      <c r="S9" s="188" t="s">
        <v>811</v>
      </c>
      <c r="T9" s="438"/>
      <c r="U9" s="182"/>
      <c r="V9" s="438">
        <v>0.1</v>
      </c>
      <c r="W9" s="182">
        <v>0.1</v>
      </c>
      <c r="X9" s="438">
        <v>0.15</v>
      </c>
      <c r="Y9" s="182">
        <v>0.15</v>
      </c>
      <c r="Z9" s="438">
        <v>0.25</v>
      </c>
      <c r="AA9" s="442">
        <f t="shared" si="0"/>
        <v>0.15</v>
      </c>
      <c r="AB9" s="442">
        <f t="shared" si="1"/>
        <v>0.3</v>
      </c>
      <c r="AC9" s="97" t="s">
        <v>812</v>
      </c>
      <c r="AD9" s="452" t="s">
        <v>813</v>
      </c>
      <c r="AE9" s="182"/>
      <c r="AF9" s="182"/>
      <c r="AG9" s="182"/>
      <c r="AH9" s="182"/>
      <c r="AI9" s="182"/>
      <c r="AJ9" s="182"/>
      <c r="AK9" s="182">
        <v>0.25</v>
      </c>
      <c r="AL9" s="182"/>
      <c r="AM9" s="97"/>
      <c r="AN9" s="182"/>
      <c r="AO9" s="182"/>
      <c r="AP9" s="182"/>
      <c r="AQ9" s="182"/>
      <c r="AR9" s="182"/>
      <c r="AS9" s="182"/>
      <c r="AT9" s="182">
        <v>0.25</v>
      </c>
      <c r="AU9" s="182"/>
      <c r="AV9" s="97"/>
    </row>
    <row r="10" spans="1:48" ht="60" x14ac:dyDescent="0.25">
      <c r="A10" s="12" t="s">
        <v>799</v>
      </c>
      <c r="B10" s="12" t="s">
        <v>284</v>
      </c>
      <c r="C10" s="12" t="s">
        <v>799</v>
      </c>
      <c r="D10" s="12" t="s">
        <v>814</v>
      </c>
      <c r="E10" s="12" t="s">
        <v>815</v>
      </c>
      <c r="F10" s="75"/>
      <c r="G10" s="180"/>
      <c r="H10" s="181">
        <v>1</v>
      </c>
      <c r="I10" s="181">
        <v>1</v>
      </c>
      <c r="J10" s="339">
        <v>0</v>
      </c>
      <c r="K10" s="182">
        <v>0</v>
      </c>
      <c r="L10" s="339">
        <v>0</v>
      </c>
      <c r="M10" s="182">
        <v>0</v>
      </c>
      <c r="N10" s="339">
        <v>0</v>
      </c>
      <c r="O10" s="182">
        <v>0</v>
      </c>
      <c r="P10" s="339">
        <f>J10+L10+N10</f>
        <v>0</v>
      </c>
      <c r="Q10" s="182">
        <f t="shared" si="2"/>
        <v>0</v>
      </c>
      <c r="R10" s="193" t="s">
        <v>816</v>
      </c>
      <c r="S10" s="190"/>
      <c r="T10" s="438"/>
      <c r="U10" s="182"/>
      <c r="V10" s="438"/>
      <c r="W10" s="182"/>
      <c r="X10" s="438">
        <v>0.25</v>
      </c>
      <c r="Y10" s="182">
        <v>0.25</v>
      </c>
      <c r="Z10" s="438">
        <f>T10+V10+X10</f>
        <v>0.25</v>
      </c>
      <c r="AA10" s="442">
        <f t="shared" si="0"/>
        <v>0.25</v>
      </c>
      <c r="AB10" s="442">
        <f t="shared" si="1"/>
        <v>0.25</v>
      </c>
      <c r="AC10" s="97" t="s">
        <v>817</v>
      </c>
      <c r="AD10" s="452" t="s">
        <v>818</v>
      </c>
      <c r="AE10" s="182"/>
      <c r="AF10" s="182"/>
      <c r="AG10" s="182"/>
      <c r="AH10" s="182"/>
      <c r="AI10" s="182"/>
      <c r="AJ10" s="182"/>
      <c r="AK10" s="182">
        <f>AE10+AG10+AI10</f>
        <v>0</v>
      </c>
      <c r="AL10" s="182"/>
      <c r="AM10" s="98"/>
      <c r="AN10" s="182"/>
      <c r="AO10" s="182"/>
      <c r="AP10" s="182"/>
      <c r="AQ10" s="182"/>
      <c r="AR10" s="182"/>
      <c r="AS10" s="182"/>
      <c r="AT10" s="182">
        <v>1</v>
      </c>
      <c r="AU10" s="182"/>
      <c r="AV10" s="97"/>
    </row>
    <row r="11" spans="1:48" s="184" customFormat="1" ht="24" customHeight="1" x14ac:dyDescent="0.25">
      <c r="A11" s="12" t="s">
        <v>799</v>
      </c>
      <c r="B11" s="12" t="s">
        <v>284</v>
      </c>
      <c r="C11" s="12" t="s">
        <v>799</v>
      </c>
      <c r="D11" s="12" t="s">
        <v>819</v>
      </c>
      <c r="E11" s="12" t="s">
        <v>820</v>
      </c>
      <c r="F11" s="76"/>
      <c r="G11" s="76"/>
      <c r="H11" s="77">
        <v>1</v>
      </c>
      <c r="I11" s="181">
        <v>1</v>
      </c>
      <c r="J11" s="339">
        <v>0</v>
      </c>
      <c r="K11" s="182">
        <v>0</v>
      </c>
      <c r="L11" s="339">
        <v>0.2</v>
      </c>
      <c r="M11" s="182">
        <v>0.2</v>
      </c>
      <c r="N11" s="339">
        <v>0.5</v>
      </c>
      <c r="O11" s="182">
        <v>0.5</v>
      </c>
      <c r="P11" s="339">
        <f t="shared" ref="P11:P12" si="3">J11+L11+N11</f>
        <v>0.7</v>
      </c>
      <c r="Q11" s="182">
        <f t="shared" si="2"/>
        <v>0.7</v>
      </c>
      <c r="R11" s="193" t="s">
        <v>821</v>
      </c>
      <c r="S11" s="188" t="s">
        <v>822</v>
      </c>
      <c r="T11" s="438"/>
      <c r="U11" s="182"/>
      <c r="V11" s="438"/>
      <c r="W11" s="182"/>
      <c r="X11" s="438">
        <v>0.3</v>
      </c>
      <c r="Y11" s="182">
        <v>0.3</v>
      </c>
      <c r="Z11" s="438">
        <v>0.3</v>
      </c>
      <c r="AA11" s="442">
        <f t="shared" si="0"/>
        <v>0.3</v>
      </c>
      <c r="AB11" s="442">
        <f t="shared" si="1"/>
        <v>1</v>
      </c>
      <c r="AC11" s="97" t="s">
        <v>823</v>
      </c>
      <c r="AD11" s="452" t="s">
        <v>813</v>
      </c>
      <c r="AE11" s="182"/>
      <c r="AF11" s="182"/>
      <c r="AG11" s="182"/>
      <c r="AH11" s="182"/>
      <c r="AI11" s="182"/>
      <c r="AJ11" s="182"/>
      <c r="AK11" s="182">
        <f>AE11+AG11+AI11</f>
        <v>0</v>
      </c>
      <c r="AL11" s="182"/>
      <c r="AM11" s="98"/>
      <c r="AN11" s="182"/>
      <c r="AO11" s="182"/>
      <c r="AP11" s="182"/>
      <c r="AQ11" s="182"/>
      <c r="AR11" s="182"/>
      <c r="AS11" s="182"/>
      <c r="AT11" s="182">
        <f>AN11+AP11+AR11</f>
        <v>0</v>
      </c>
      <c r="AU11" s="182"/>
      <c r="AV11" s="97"/>
    </row>
    <row r="12" spans="1:48" ht="30" customHeight="1" x14ac:dyDescent="0.25">
      <c r="A12" s="12" t="s">
        <v>799</v>
      </c>
      <c r="B12" s="12" t="s">
        <v>284</v>
      </c>
      <c r="C12" s="12" t="s">
        <v>799</v>
      </c>
      <c r="D12" s="12" t="s">
        <v>824</v>
      </c>
      <c r="E12" s="12" t="s">
        <v>825</v>
      </c>
      <c r="F12" s="180"/>
      <c r="G12" s="180"/>
      <c r="H12" s="185">
        <v>2</v>
      </c>
      <c r="I12" s="181">
        <v>1</v>
      </c>
      <c r="J12" s="339">
        <v>0</v>
      </c>
      <c r="K12" s="182">
        <v>0</v>
      </c>
      <c r="L12" s="339">
        <v>0</v>
      </c>
      <c r="M12" s="182">
        <v>0</v>
      </c>
      <c r="N12" s="339">
        <v>0.1</v>
      </c>
      <c r="O12" s="182">
        <v>0.1</v>
      </c>
      <c r="P12" s="339">
        <f t="shared" si="3"/>
        <v>0.1</v>
      </c>
      <c r="Q12" s="182">
        <f t="shared" si="2"/>
        <v>0.1</v>
      </c>
      <c r="R12" s="193" t="s">
        <v>826</v>
      </c>
      <c r="S12" s="188" t="s">
        <v>827</v>
      </c>
      <c r="T12" s="439"/>
      <c r="U12" s="180"/>
      <c r="V12" s="439"/>
      <c r="W12" s="180"/>
      <c r="X12" s="438">
        <v>0.25</v>
      </c>
      <c r="Y12" s="182">
        <v>0.25</v>
      </c>
      <c r="Z12" s="438">
        <f>T12+V12+X12</f>
        <v>0.25</v>
      </c>
      <c r="AA12" s="442">
        <f t="shared" si="0"/>
        <v>0.25</v>
      </c>
      <c r="AB12" s="442">
        <f t="shared" si="1"/>
        <v>0.35</v>
      </c>
      <c r="AC12" s="97" t="s">
        <v>828</v>
      </c>
      <c r="AD12" s="452" t="s">
        <v>813</v>
      </c>
      <c r="AE12" s="180"/>
      <c r="AF12" s="180"/>
      <c r="AG12" s="180"/>
      <c r="AH12" s="180"/>
      <c r="AI12" s="180"/>
      <c r="AJ12" s="180"/>
      <c r="AK12" s="182">
        <f>AE12+AG12+AI12</f>
        <v>0</v>
      </c>
      <c r="AL12" s="180"/>
      <c r="AM12" s="98"/>
      <c r="AN12" s="180"/>
      <c r="AO12" s="180"/>
      <c r="AP12" s="180"/>
      <c r="AQ12" s="180"/>
      <c r="AR12" s="180"/>
      <c r="AS12" s="180"/>
      <c r="AT12" s="182">
        <f>AN12+AP12+AR12</f>
        <v>0</v>
      </c>
      <c r="AU12" s="180"/>
      <c r="AV12" s="97"/>
    </row>
    <row r="13" spans="1:48" ht="30" customHeight="1" x14ac:dyDescent="0.25">
      <c r="A13" s="12" t="s">
        <v>799</v>
      </c>
      <c r="B13" s="12" t="s">
        <v>284</v>
      </c>
      <c r="C13" s="12" t="s">
        <v>799</v>
      </c>
      <c r="D13" s="12" t="s">
        <v>829</v>
      </c>
      <c r="E13" s="12" t="s">
        <v>830</v>
      </c>
      <c r="F13" s="82"/>
      <c r="G13" s="82"/>
      <c r="H13" s="82">
        <v>21</v>
      </c>
      <c r="I13" s="187">
        <v>1</v>
      </c>
      <c r="J13" s="339">
        <v>0</v>
      </c>
      <c r="K13" s="182">
        <v>0</v>
      </c>
      <c r="L13" s="339">
        <v>0</v>
      </c>
      <c r="M13" s="182">
        <v>0</v>
      </c>
      <c r="N13" s="339">
        <v>0.1</v>
      </c>
      <c r="O13" s="182">
        <v>0.1</v>
      </c>
      <c r="P13" s="339">
        <f t="shared" ref="P13" si="4">J13+L13+N13</f>
        <v>0.1</v>
      </c>
      <c r="Q13" s="182">
        <f t="shared" si="2"/>
        <v>0.1</v>
      </c>
      <c r="R13" s="193" t="s">
        <v>831</v>
      </c>
      <c r="S13" s="191" t="s">
        <v>832</v>
      </c>
      <c r="T13" s="440"/>
      <c r="U13" s="82"/>
      <c r="V13" s="440"/>
      <c r="W13" s="82"/>
      <c r="X13" s="438">
        <v>0.25</v>
      </c>
      <c r="Y13" s="182">
        <v>0.25</v>
      </c>
      <c r="Z13" s="438">
        <f>T13+V13+X13</f>
        <v>0.25</v>
      </c>
      <c r="AA13" s="442">
        <f t="shared" si="0"/>
        <v>0.25</v>
      </c>
      <c r="AB13" s="442">
        <f t="shared" si="1"/>
        <v>0.35</v>
      </c>
      <c r="AC13" s="97" t="s">
        <v>833</v>
      </c>
      <c r="AD13" s="452" t="s">
        <v>799</v>
      </c>
      <c r="AE13" s="82"/>
      <c r="AF13" s="82"/>
      <c r="AG13" s="82"/>
      <c r="AH13" s="82"/>
      <c r="AI13" s="82"/>
      <c r="AJ13" s="82"/>
      <c r="AK13" s="83">
        <f>AE13+AG13+AI13</f>
        <v>0</v>
      </c>
      <c r="AL13" s="82"/>
      <c r="AM13" s="98"/>
      <c r="AN13" s="82"/>
      <c r="AO13" s="82"/>
      <c r="AP13" s="82"/>
      <c r="AQ13" s="82"/>
      <c r="AR13" s="82"/>
      <c r="AS13" s="82"/>
      <c r="AT13" s="83">
        <f>AN13+AP13+AR13</f>
        <v>0</v>
      </c>
      <c r="AU13" s="82"/>
      <c r="AV13" s="97"/>
    </row>
    <row r="14" spans="1:48" ht="30" customHeight="1" x14ac:dyDescent="0.25">
      <c r="A14" s="12" t="s">
        <v>799</v>
      </c>
      <c r="B14" s="12" t="s">
        <v>284</v>
      </c>
      <c r="C14" s="12" t="s">
        <v>799</v>
      </c>
      <c r="D14" s="12" t="s">
        <v>834</v>
      </c>
      <c r="E14" s="12" t="s">
        <v>835</v>
      </c>
      <c r="F14" s="82"/>
      <c r="G14" s="82"/>
      <c r="H14" s="82">
        <v>1</v>
      </c>
      <c r="I14" s="187">
        <v>1</v>
      </c>
      <c r="J14" s="339">
        <v>0</v>
      </c>
      <c r="K14" s="182">
        <v>0</v>
      </c>
      <c r="L14" s="339">
        <v>0</v>
      </c>
      <c r="M14" s="182">
        <v>0</v>
      </c>
      <c r="N14" s="339">
        <v>0</v>
      </c>
      <c r="O14" s="182">
        <v>0</v>
      </c>
      <c r="P14" s="339">
        <f>J14+L14+N14</f>
        <v>0</v>
      </c>
      <c r="Q14" s="182">
        <f t="shared" si="2"/>
        <v>0</v>
      </c>
      <c r="R14" s="193" t="s">
        <v>816</v>
      </c>
      <c r="S14" s="190"/>
      <c r="T14" s="440"/>
      <c r="U14" s="82"/>
      <c r="V14" s="440"/>
      <c r="W14" s="82"/>
      <c r="X14" s="440"/>
      <c r="Y14" s="82"/>
      <c r="Z14" s="441">
        <v>0</v>
      </c>
      <c r="AA14" s="442"/>
      <c r="AB14" s="442">
        <f t="shared" si="1"/>
        <v>0</v>
      </c>
      <c r="AC14" s="97" t="s">
        <v>833</v>
      </c>
      <c r="AD14" s="452" t="s">
        <v>799</v>
      </c>
      <c r="AE14" s="82"/>
      <c r="AF14" s="82"/>
      <c r="AG14" s="82"/>
      <c r="AH14" s="82"/>
      <c r="AI14" s="82"/>
      <c r="AJ14" s="82"/>
      <c r="AK14" s="83">
        <f>AE14+AG14+AI14</f>
        <v>0</v>
      </c>
      <c r="AL14" s="82"/>
      <c r="AM14" s="98"/>
      <c r="AN14" s="82"/>
      <c r="AO14" s="82"/>
      <c r="AP14" s="82"/>
      <c r="AQ14" s="82"/>
      <c r="AR14" s="82"/>
      <c r="AS14" s="82"/>
      <c r="AT14" s="83">
        <f>AN14+AP14+AR14</f>
        <v>0</v>
      </c>
      <c r="AU14" s="82"/>
      <c r="AV14" s="97"/>
    </row>
    <row r="15" spans="1:48" ht="30" customHeight="1" x14ac:dyDescent="0.25">
      <c r="A15" s="12" t="s">
        <v>799</v>
      </c>
      <c r="B15" s="12" t="s">
        <v>284</v>
      </c>
      <c r="C15" s="12" t="s">
        <v>799</v>
      </c>
      <c r="D15" s="12" t="s">
        <v>836</v>
      </c>
      <c r="E15" s="12" t="s">
        <v>837</v>
      </c>
      <c r="F15" s="180"/>
      <c r="G15" s="180"/>
      <c r="H15" s="180">
        <v>4</v>
      </c>
      <c r="I15" s="187">
        <v>1</v>
      </c>
      <c r="J15" s="339">
        <v>0</v>
      </c>
      <c r="K15" s="182">
        <v>0</v>
      </c>
      <c r="L15" s="339">
        <v>0</v>
      </c>
      <c r="M15" s="182">
        <v>0</v>
      </c>
      <c r="N15" s="339">
        <v>0.25</v>
      </c>
      <c r="O15" s="182">
        <v>0.25</v>
      </c>
      <c r="P15" s="339">
        <f>J15+L15+N15</f>
        <v>0.25</v>
      </c>
      <c r="Q15" s="182">
        <f t="shared" si="2"/>
        <v>0.25</v>
      </c>
      <c r="R15" s="193" t="s">
        <v>838</v>
      </c>
      <c r="S15" s="188" t="s">
        <v>839</v>
      </c>
      <c r="T15" s="438"/>
      <c r="U15" s="182"/>
      <c r="V15" s="438"/>
      <c r="W15" s="182"/>
      <c r="X15" s="438">
        <v>0.25</v>
      </c>
      <c r="Y15" s="182">
        <v>0.25</v>
      </c>
      <c r="Z15" s="438">
        <v>0.25</v>
      </c>
      <c r="AA15" s="442">
        <f>+Y15</f>
        <v>0.25</v>
      </c>
      <c r="AB15" s="442">
        <f t="shared" si="1"/>
        <v>0.5</v>
      </c>
      <c r="AC15" s="97" t="s">
        <v>840</v>
      </c>
      <c r="AD15" s="452" t="s">
        <v>841</v>
      </c>
      <c r="AE15" s="182"/>
      <c r="AF15" s="182"/>
      <c r="AG15" s="182"/>
      <c r="AH15" s="182"/>
      <c r="AI15" s="182"/>
      <c r="AJ15" s="182"/>
      <c r="AK15" s="182">
        <v>0.25</v>
      </c>
      <c r="AL15" s="182"/>
      <c r="AM15" s="98"/>
      <c r="AN15" s="182"/>
      <c r="AO15" s="182"/>
      <c r="AP15" s="182"/>
      <c r="AQ15" s="182"/>
      <c r="AR15" s="182"/>
      <c r="AS15" s="182"/>
      <c r="AT15" s="182">
        <v>0.25</v>
      </c>
      <c r="AV15" s="97"/>
    </row>
    <row r="16" spans="1:48" ht="30" customHeight="1" x14ac:dyDescent="0.25">
      <c r="A16" s="12" t="s">
        <v>799</v>
      </c>
      <c r="B16" s="12" t="s">
        <v>284</v>
      </c>
      <c r="C16" s="12" t="s">
        <v>799</v>
      </c>
      <c r="D16" s="12" t="s">
        <v>842</v>
      </c>
      <c r="E16" s="12" t="s">
        <v>843</v>
      </c>
      <c r="F16" s="82"/>
      <c r="G16" s="82"/>
      <c r="H16" s="82">
        <v>1</v>
      </c>
      <c r="I16" s="187">
        <v>1</v>
      </c>
      <c r="J16" s="339">
        <v>0</v>
      </c>
      <c r="K16" s="182">
        <v>0</v>
      </c>
      <c r="L16" s="339">
        <v>0</v>
      </c>
      <c r="M16" s="182">
        <v>0</v>
      </c>
      <c r="N16" s="339">
        <v>0</v>
      </c>
      <c r="O16" s="182">
        <v>0</v>
      </c>
      <c r="P16" s="339">
        <f>J16+L16+N16</f>
        <v>0</v>
      </c>
      <c r="Q16" s="182">
        <f t="shared" si="2"/>
        <v>0</v>
      </c>
      <c r="R16" s="193" t="s">
        <v>816</v>
      </c>
      <c r="S16" s="190"/>
      <c r="T16" s="440"/>
      <c r="U16" s="82"/>
      <c r="V16" s="440"/>
      <c r="W16" s="82"/>
      <c r="X16" s="438">
        <v>0.25</v>
      </c>
      <c r="Y16" s="182">
        <v>0.25</v>
      </c>
      <c r="Z16" s="438">
        <v>0.25</v>
      </c>
      <c r="AA16" s="442">
        <f>+Y16</f>
        <v>0.25</v>
      </c>
      <c r="AB16" s="442">
        <f t="shared" si="1"/>
        <v>0.25</v>
      </c>
      <c r="AC16" s="97" t="s">
        <v>844</v>
      </c>
      <c r="AD16" s="452" t="s">
        <v>813</v>
      </c>
      <c r="AE16" s="82"/>
      <c r="AF16" s="82"/>
      <c r="AG16" s="82"/>
      <c r="AH16" s="82"/>
      <c r="AI16" s="82"/>
      <c r="AJ16" s="82"/>
      <c r="AK16" s="83">
        <f>AE16+AG16+AI16</f>
        <v>0</v>
      </c>
      <c r="AL16" s="82"/>
      <c r="AM16" s="98"/>
      <c r="AN16" s="82"/>
      <c r="AO16" s="82"/>
      <c r="AP16" s="82"/>
      <c r="AQ16" s="82"/>
      <c r="AR16" s="82"/>
      <c r="AS16" s="82"/>
      <c r="AT16" s="83">
        <f>AN16+AP16+AR16</f>
        <v>0</v>
      </c>
      <c r="AV16" s="97"/>
    </row>
    <row r="17" spans="1:48" ht="30" customHeight="1" x14ac:dyDescent="0.2">
      <c r="A17" s="12" t="s">
        <v>799</v>
      </c>
      <c r="B17" s="12" t="s">
        <v>284</v>
      </c>
      <c r="C17" s="12" t="s">
        <v>799</v>
      </c>
      <c r="D17" s="12" t="s">
        <v>845</v>
      </c>
      <c r="E17" s="12" t="s">
        <v>846</v>
      </c>
      <c r="F17" s="82"/>
      <c r="G17" s="82"/>
      <c r="H17" s="82">
        <v>1</v>
      </c>
      <c r="I17" s="187">
        <v>1</v>
      </c>
      <c r="J17" s="339">
        <v>0</v>
      </c>
      <c r="K17" s="182">
        <v>0</v>
      </c>
      <c r="L17" s="339">
        <v>0</v>
      </c>
      <c r="M17" s="182">
        <v>0</v>
      </c>
      <c r="N17" s="339">
        <v>0</v>
      </c>
      <c r="O17" s="182">
        <v>0</v>
      </c>
      <c r="P17" s="339">
        <f>J17+L17+N17</f>
        <v>0</v>
      </c>
      <c r="Q17" s="182">
        <f t="shared" si="2"/>
        <v>0</v>
      </c>
      <c r="R17" s="193" t="s">
        <v>816</v>
      </c>
      <c r="S17" s="190"/>
      <c r="T17" s="440"/>
      <c r="U17" s="82"/>
      <c r="V17" s="440"/>
      <c r="W17" s="82"/>
      <c r="X17" s="440"/>
      <c r="Y17" s="82"/>
      <c r="Z17" s="441">
        <v>0</v>
      </c>
      <c r="AA17" s="442"/>
      <c r="AB17" s="442">
        <f t="shared" si="1"/>
        <v>0</v>
      </c>
      <c r="AC17" s="97" t="s">
        <v>847</v>
      </c>
      <c r="AD17" s="98"/>
      <c r="AE17" s="82"/>
      <c r="AF17" s="82"/>
      <c r="AG17" s="82"/>
      <c r="AH17" s="82"/>
      <c r="AI17" s="82"/>
      <c r="AJ17" s="82"/>
      <c r="AK17" s="83">
        <f>AE17+AG17+AI17</f>
        <v>0</v>
      </c>
      <c r="AL17" s="82"/>
      <c r="AM17" s="98"/>
      <c r="AN17" s="82"/>
      <c r="AO17" s="82"/>
      <c r="AP17" s="82"/>
      <c r="AQ17" s="82"/>
      <c r="AR17" s="82"/>
      <c r="AS17" s="82"/>
      <c r="AT17" s="83">
        <v>1</v>
      </c>
      <c r="AV17" s="97"/>
    </row>
    <row r="18" spans="1:48" ht="30" customHeight="1" x14ac:dyDescent="0.25">
      <c r="A18" s="12" t="s">
        <v>799</v>
      </c>
      <c r="B18" s="12" t="s">
        <v>284</v>
      </c>
      <c r="C18" s="12" t="s">
        <v>799</v>
      </c>
      <c r="D18" s="12" t="s">
        <v>848</v>
      </c>
      <c r="E18" s="12" t="s">
        <v>849</v>
      </c>
      <c r="F18" s="82"/>
      <c r="G18" s="82"/>
      <c r="H18" s="82">
        <v>1</v>
      </c>
      <c r="I18" s="187">
        <v>1</v>
      </c>
      <c r="J18" s="339">
        <v>0</v>
      </c>
      <c r="K18" s="182">
        <v>0</v>
      </c>
      <c r="L18" s="339">
        <v>0.1</v>
      </c>
      <c r="M18" s="182">
        <v>0.1</v>
      </c>
      <c r="N18" s="339">
        <v>0</v>
      </c>
      <c r="O18" s="182">
        <v>0</v>
      </c>
      <c r="P18" s="339">
        <f>J18+L18+N18</f>
        <v>0.1</v>
      </c>
      <c r="Q18" s="182">
        <f t="shared" si="2"/>
        <v>0.1</v>
      </c>
      <c r="R18" s="193" t="s">
        <v>850</v>
      </c>
      <c r="S18" s="191" t="s">
        <v>851</v>
      </c>
      <c r="T18" s="440"/>
      <c r="U18" s="82"/>
      <c r="V18" s="440"/>
      <c r="W18" s="82"/>
      <c r="X18" s="440"/>
      <c r="Y18" s="82"/>
      <c r="Z18" s="441">
        <v>0</v>
      </c>
      <c r="AA18" s="442"/>
      <c r="AB18" s="442">
        <f t="shared" si="1"/>
        <v>0.1</v>
      </c>
      <c r="AC18" s="97" t="s">
        <v>852</v>
      </c>
      <c r="AD18" s="452" t="s">
        <v>813</v>
      </c>
      <c r="AE18" s="82"/>
      <c r="AF18" s="82"/>
      <c r="AG18" s="82"/>
      <c r="AH18" s="82"/>
      <c r="AI18" s="82"/>
      <c r="AJ18" s="82"/>
      <c r="AK18" s="83">
        <f>AE18+AG18+AI18</f>
        <v>0</v>
      </c>
      <c r="AL18" s="82"/>
      <c r="AM18" s="98"/>
      <c r="AN18" s="82"/>
      <c r="AO18" s="82"/>
      <c r="AP18" s="82"/>
      <c r="AQ18" s="82"/>
      <c r="AR18" s="82"/>
      <c r="AS18" s="82"/>
      <c r="AT18" s="83">
        <v>1</v>
      </c>
      <c r="AV18" s="97"/>
    </row>
    <row r="19" spans="1:48" ht="30" customHeight="1" x14ac:dyDescent="0.25">
      <c r="P19" s="194">
        <f>+AVERAGE(P7:P18)</f>
        <v>0.15416666666666667</v>
      </c>
      <c r="Q19" s="194">
        <f>+AVERAGE(Q7:Q18)</f>
        <v>0.14583333333333334</v>
      </c>
      <c r="AA19" s="488">
        <f>+AVERAGE(AA7:AA18)</f>
        <v>0.24444444444444446</v>
      </c>
      <c r="AB19" s="488">
        <f>+AVERAGE(AB7:AB18)</f>
        <v>0.32916666666666666</v>
      </c>
    </row>
  </sheetData>
  <autoFilter ref="A6:I10" xr:uid="{DCC134EC-00BB-4FEA-BCF1-B91F67680E28}"/>
  <mergeCells count="43">
    <mergeCell ref="AB5:AB6"/>
    <mergeCell ref="AD5:AD6"/>
    <mergeCell ref="AL5:AL6"/>
    <mergeCell ref="AN5:AN6"/>
    <mergeCell ref="AO5:AO6"/>
    <mergeCell ref="AU5:AU6"/>
    <mergeCell ref="AP5:AP6"/>
    <mergeCell ref="AQ5:AQ6"/>
    <mergeCell ref="AR5:AR6"/>
    <mergeCell ref="AS5:AS6"/>
    <mergeCell ref="AT5:AT6"/>
    <mergeCell ref="A2:H4"/>
    <mergeCell ref="A5:E5"/>
    <mergeCell ref="G5:H5"/>
    <mergeCell ref="J5:J6"/>
    <mergeCell ref="K5:K6"/>
    <mergeCell ref="J2:AU4"/>
    <mergeCell ref="L5:L6"/>
    <mergeCell ref="M5:M6"/>
    <mergeCell ref="N5:N6"/>
    <mergeCell ref="O5:O6"/>
    <mergeCell ref="P5:P6"/>
    <mergeCell ref="Q5:Q6"/>
    <mergeCell ref="T5:T6"/>
    <mergeCell ref="U5:U6"/>
    <mergeCell ref="V5:V6"/>
    <mergeCell ref="W5:W6"/>
    <mergeCell ref="S5:S6"/>
    <mergeCell ref="R5:R6"/>
    <mergeCell ref="AC5:AC6"/>
    <mergeCell ref="AM5:AM6"/>
    <mergeCell ref="AV5:AV6"/>
    <mergeCell ref="X5:X6"/>
    <mergeCell ref="Y5:Y6"/>
    <mergeCell ref="Z5:Z6"/>
    <mergeCell ref="AA5:AA6"/>
    <mergeCell ref="AE5:AE6"/>
    <mergeCell ref="AF5:AF6"/>
    <mergeCell ref="AG5:AG6"/>
    <mergeCell ref="AH5:AH6"/>
    <mergeCell ref="AI5:AI6"/>
    <mergeCell ref="AJ5:AJ6"/>
    <mergeCell ref="AK5:AK6"/>
  </mergeCells>
  <hyperlinks>
    <hyperlink ref="S7" r:id="rId1" xr:uid="{062B10D1-AF2D-43EA-B8B6-84EDE9FDB3AB}"/>
    <hyperlink ref="S9" r:id="rId2" xr:uid="{AD0FF481-8063-4378-88C7-230868D1461B}"/>
    <hyperlink ref="S11" r:id="rId3" xr:uid="{170553AA-92DD-477F-9305-023F44E51895}"/>
    <hyperlink ref="S12" r:id="rId4" display="../../../../../../../../../:f:/s/fonval_intranet/EjOBhXMwnhlAtVGXfPXYvvkB4slU3ATAUaaq9zXwuBiZtA?e=hcZmC8" xr:uid="{8B3805C5-90F0-4319-B57A-C755FA231BA7}"/>
    <hyperlink ref="S13" r:id="rId5" display="../../../../../../../../../:f:/s/fonval_intranet/ElwX9wOEbeBFuERTimnR_jEBbWjRi-P7QYkKa7GgoT5viQ?e=b3jstg" xr:uid="{9647B17A-821D-486C-8BF8-4D7BA83329DB}"/>
    <hyperlink ref="S15" r:id="rId6" location="informe-de-peticiones-quejas-reclamos-denuncias-y-solicitudes-de-acceso-a-la-informacion" display="https://fonvalmed.gov.co/instrumentos-de-gestion-de-informacion-publica/ - informe-de-peticiones-quejas-reclamos-denuncias-y-solicitudes-de-acceso-a-la-informacion" xr:uid="{C7ABC4D6-664A-496F-A456-002D0CB10B31}"/>
    <hyperlink ref="S18" r:id="rId7" display="../../../../../../../../../:x:/s/fonval_intranet/EUUZsxvzdWRIkfa20ElQzTQBYiR7ekDCNhrVLA11KcG6CQ?e=9NFKme" xr:uid="{E6169966-B69E-4703-95D8-A2AA9DE7C458}"/>
    <hyperlink ref="AD9" r:id="rId8" display="../../../../../../:f:/s/fonval_intranet/ElTFEjgJGstPnWrZjIzw95QBfT0ol2bL_LZ38HkESbZocg?e=qmlHmT" xr:uid="{55305594-AC2B-45E8-9548-EDF1B9A1C919}"/>
    <hyperlink ref="AD10" r:id="rId9" display="https://fonvalmed.gov.co/" xr:uid="{4D04F55A-7D0F-4FD2-944D-F8B895648E01}"/>
    <hyperlink ref="AD11" r:id="rId10" display="../../../../../../:f:/s/fonval_intranet/ElTFEjgJGstPnWrZjIzw95QBfT0ol2bL_LZ38HkESbZocg?e=qmlHmT" xr:uid="{75F06307-DB1D-41CB-BDB8-96042A5F9788}"/>
    <hyperlink ref="AD12" r:id="rId11" display="../../../../../../:f:/s/fonval_intranet/ElTFEjgJGstPnWrZjIzw95QBfT0ol2bL_LZ38HkESbZocg?e=qmlHmT" xr:uid="{37186913-294A-48F5-B4E7-DD482E337819}"/>
    <hyperlink ref="AD13" r:id="rId12" display="../../../../../../:f:/s/fonval_intranet/EutF9YXWbENLk4pYRCxpXB8BOMiYG4tPtfxfhHR8DxW2rw?e=qBfb0P" xr:uid="{68A21FA0-A2A4-43CD-B39C-A8F92322EDF5}"/>
    <hyperlink ref="AD14" r:id="rId13" display="https://fondom.sharepoint.com/:f:/s/fonval_intranet/EutF9YXWbENLk4pYRCxpXB8BOMiYG4tPtfxfhHR8DxW2rw?e=qBfb0P" xr:uid="{1F1ED990-B464-43E4-AF9D-AE8BF0141867}"/>
    <hyperlink ref="AD15" r:id="rId14" location="informe-de-peticiones-quejas-reclamos-denuncias-y-solicitudes-de-acceso-a-la-informacion" display="https://fonvalmed.gov.co/instrumentos-de-gestion-de-informacion-publica/ - informe-de-peticiones-quejas-reclamos-denuncias-y-solicitudes-de-acceso-a-la-informacion" xr:uid="{9DB8E578-CB45-46DA-ACD0-481CB060CBFE}"/>
    <hyperlink ref="AD16" r:id="rId15" display="../../../../../../:f:/s/fonval_intranet/ElTFEjgJGstPnWrZjIzw95QBfT0ol2bL_LZ38HkESbZocg?e=qmlHmT" xr:uid="{CF725430-C691-45EE-AEFD-F2F1A34DBB1D}"/>
    <hyperlink ref="AD18" r:id="rId16" display="../../../../../../:f:/s/fonval_intranet/ElTFEjgJGstPnWrZjIzw95QBfT0ol2bL_LZ38HkESbZocg?e=qmlHmT" xr:uid="{A9D77C02-4A75-4D65-AF44-1505D7344AC3}"/>
  </hyperlinks>
  <pageMargins left="0.7" right="0.7" top="0.75" bottom="0.75" header="0.3" footer="0.3"/>
  <pageSetup paperSize="9" orientation="portrait" r:id="rId17"/>
  <drawing r:id="rId18"/>
  <legacyDrawing r:id="rId19"/>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2BFBA-5910-42F4-B70D-2C67B9C1560D}">
  <dimension ref="A1:AW9"/>
  <sheetViews>
    <sheetView showGridLines="0" zoomScale="60" zoomScaleNormal="60" workbookViewId="0">
      <pane xSplit="5" ySplit="6" topLeftCell="F7" activePane="bottomRight" state="frozen"/>
      <selection pane="topRight" activeCell="F1" sqref="F1"/>
      <selection pane="bottomLeft" activeCell="A7" sqref="A7"/>
      <selection pane="bottomRight"/>
    </sheetView>
  </sheetViews>
  <sheetFormatPr baseColWidth="10" defaultColWidth="11.42578125" defaultRowHeight="30" customHeight="1" x14ac:dyDescent="0.25"/>
  <cols>
    <col min="1" max="2" width="11.42578125" style="33"/>
    <col min="3" max="3" width="19.42578125" style="33" customWidth="1"/>
    <col min="4" max="4" width="32.85546875" style="33" customWidth="1"/>
    <col min="5" max="5" width="24.42578125" style="33" customWidth="1"/>
    <col min="6" max="6" width="11.42578125" style="33"/>
    <col min="7" max="7" width="16.5703125" style="33" customWidth="1"/>
    <col min="8" max="8" width="11.42578125" style="33"/>
    <col min="9" max="9" width="16" style="33" customWidth="1"/>
    <col min="10" max="16" width="5.42578125" style="33" customWidth="1"/>
    <col min="17" max="17" width="6.85546875" style="33" customWidth="1"/>
    <col min="18" max="18" width="26.42578125" style="105" customWidth="1"/>
    <col min="19" max="19" width="18.140625" style="105" customWidth="1"/>
    <col min="20" max="28" width="5.42578125" style="33" customWidth="1"/>
    <col min="29" max="29" width="24.5703125" style="105" customWidth="1"/>
    <col min="30" max="30" width="16" style="105" customWidth="1"/>
    <col min="31" max="37" width="5.42578125" style="33" customWidth="1"/>
    <col min="38" max="38" width="6.28515625" style="33" customWidth="1"/>
    <col min="39" max="40" width="16" style="105" customWidth="1"/>
    <col min="41" max="48" width="5.42578125" style="33" customWidth="1"/>
    <col min="49" max="49" width="13.140625" style="105" customWidth="1"/>
    <col min="50" max="16384" width="11.42578125" style="33"/>
  </cols>
  <sheetData>
    <row r="1" spans="1:49" ht="48.95" customHeight="1" x14ac:dyDescent="0.25"/>
    <row r="2" spans="1:49" ht="19.5" customHeight="1" x14ac:dyDescent="0.25">
      <c r="A2" s="655" t="s">
        <v>123</v>
      </c>
      <c r="B2" s="655"/>
      <c r="C2" s="655"/>
      <c r="D2" s="655"/>
      <c r="E2" s="655"/>
      <c r="F2" s="655"/>
      <c r="G2" s="655"/>
      <c r="H2" s="655"/>
      <c r="I2" s="1" t="s">
        <v>124</v>
      </c>
      <c r="J2" s="673" t="s">
        <v>125</v>
      </c>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674"/>
      <c r="AW2" s="108"/>
    </row>
    <row r="3" spans="1:49" ht="19.5" customHeight="1" x14ac:dyDescent="0.25">
      <c r="A3" s="655"/>
      <c r="B3" s="655"/>
      <c r="C3" s="655"/>
      <c r="D3" s="655"/>
      <c r="E3" s="655"/>
      <c r="F3" s="655"/>
      <c r="G3" s="655"/>
      <c r="H3" s="655"/>
      <c r="I3" s="1" t="s">
        <v>126</v>
      </c>
      <c r="J3" s="673"/>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4"/>
      <c r="AQ3" s="674"/>
      <c r="AR3" s="674"/>
      <c r="AS3" s="674"/>
      <c r="AT3" s="674"/>
      <c r="AU3" s="674"/>
      <c r="AV3" s="674"/>
      <c r="AW3" s="108"/>
    </row>
    <row r="4" spans="1:49" ht="19.5" customHeight="1" x14ac:dyDescent="0.25">
      <c r="A4" s="655"/>
      <c r="B4" s="655"/>
      <c r="C4" s="655"/>
      <c r="D4" s="655"/>
      <c r="E4" s="655"/>
      <c r="F4" s="655"/>
      <c r="G4" s="655"/>
      <c r="H4" s="655"/>
      <c r="I4" s="1" t="s">
        <v>127</v>
      </c>
      <c r="J4" s="730"/>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108"/>
    </row>
    <row r="5" spans="1:49" ht="30" customHeight="1" x14ac:dyDescent="0.25">
      <c r="A5" s="657" t="s">
        <v>128</v>
      </c>
      <c r="B5" s="657"/>
      <c r="C5" s="657"/>
      <c r="D5" s="657"/>
      <c r="E5" s="657"/>
      <c r="F5" s="13"/>
      <c r="G5" s="657" t="s">
        <v>221</v>
      </c>
      <c r="H5" s="657"/>
      <c r="I5" s="13" t="s">
        <v>129</v>
      </c>
      <c r="J5" s="658" t="s">
        <v>130</v>
      </c>
      <c r="K5" s="658" t="s">
        <v>131</v>
      </c>
      <c r="L5" s="658" t="s">
        <v>132</v>
      </c>
      <c r="M5" s="658" t="s">
        <v>133</v>
      </c>
      <c r="N5" s="658" t="s">
        <v>134</v>
      </c>
      <c r="O5" s="658" t="s">
        <v>135</v>
      </c>
      <c r="P5" s="659" t="s">
        <v>136</v>
      </c>
      <c r="Q5" s="659" t="s">
        <v>412</v>
      </c>
      <c r="R5" s="669" t="s">
        <v>138</v>
      </c>
      <c r="S5" s="669" t="s">
        <v>349</v>
      </c>
      <c r="T5" s="660" t="s">
        <v>140</v>
      </c>
      <c r="U5" s="660" t="s">
        <v>141</v>
      </c>
      <c r="V5" s="660" t="s">
        <v>142</v>
      </c>
      <c r="W5" s="660" t="s">
        <v>143</v>
      </c>
      <c r="X5" s="660" t="s">
        <v>144</v>
      </c>
      <c r="Y5" s="660" t="s">
        <v>145</v>
      </c>
      <c r="Z5" s="663" t="s">
        <v>146</v>
      </c>
      <c r="AA5" s="663" t="s">
        <v>224</v>
      </c>
      <c r="AB5" s="741" t="s">
        <v>14</v>
      </c>
      <c r="AC5" s="671" t="s">
        <v>148</v>
      </c>
      <c r="AD5" s="671" t="s">
        <v>349</v>
      </c>
      <c r="AE5" s="662" t="s">
        <v>149</v>
      </c>
      <c r="AF5" s="662" t="s">
        <v>150</v>
      </c>
      <c r="AG5" s="662" t="s">
        <v>151</v>
      </c>
      <c r="AH5" s="662" t="s">
        <v>152</v>
      </c>
      <c r="AI5" s="662" t="s">
        <v>153</v>
      </c>
      <c r="AJ5" s="662" t="s">
        <v>154</v>
      </c>
      <c r="AK5" s="676" t="s">
        <v>155</v>
      </c>
      <c r="AL5" s="676" t="s">
        <v>225</v>
      </c>
      <c r="AM5" s="707" t="s">
        <v>156</v>
      </c>
      <c r="AN5" s="596" t="s">
        <v>853</v>
      </c>
      <c r="AO5" s="675" t="s">
        <v>157</v>
      </c>
      <c r="AP5" s="675" t="s">
        <v>158</v>
      </c>
      <c r="AQ5" s="675" t="s">
        <v>159</v>
      </c>
      <c r="AR5" s="675" t="s">
        <v>160</v>
      </c>
      <c r="AS5" s="675" t="s">
        <v>161</v>
      </c>
      <c r="AT5" s="675" t="s">
        <v>162</v>
      </c>
      <c r="AU5" s="666" t="s">
        <v>163</v>
      </c>
      <c r="AV5" s="666" t="s">
        <v>226</v>
      </c>
      <c r="AW5" s="654" t="s">
        <v>165</v>
      </c>
    </row>
    <row r="6" spans="1:49" ht="30" customHeight="1" x14ac:dyDescent="0.25">
      <c r="A6" s="6" t="s">
        <v>18</v>
      </c>
      <c r="B6" s="6" t="s">
        <v>166</v>
      </c>
      <c r="C6" s="6" t="s">
        <v>167</v>
      </c>
      <c r="D6" s="6" t="s">
        <v>128</v>
      </c>
      <c r="E6" s="6" t="s">
        <v>168</v>
      </c>
      <c r="F6" s="6" t="s">
        <v>169</v>
      </c>
      <c r="G6" s="6" t="s">
        <v>414</v>
      </c>
      <c r="H6" s="6" t="s">
        <v>228</v>
      </c>
      <c r="I6" s="6" t="s">
        <v>129</v>
      </c>
      <c r="J6" s="658"/>
      <c r="K6" s="658"/>
      <c r="L6" s="658"/>
      <c r="M6" s="658"/>
      <c r="N6" s="658"/>
      <c r="O6" s="658"/>
      <c r="P6" s="659"/>
      <c r="Q6" s="659"/>
      <c r="R6" s="670"/>
      <c r="S6" s="670"/>
      <c r="T6" s="660"/>
      <c r="U6" s="660"/>
      <c r="V6" s="660"/>
      <c r="W6" s="660"/>
      <c r="X6" s="660"/>
      <c r="Y6" s="660"/>
      <c r="Z6" s="663"/>
      <c r="AA6" s="663"/>
      <c r="AB6" s="742"/>
      <c r="AC6" s="706"/>
      <c r="AD6" s="672"/>
      <c r="AE6" s="662"/>
      <c r="AF6" s="662"/>
      <c r="AG6" s="662"/>
      <c r="AH6" s="662"/>
      <c r="AI6" s="662"/>
      <c r="AJ6" s="662"/>
      <c r="AK6" s="676"/>
      <c r="AL6" s="676"/>
      <c r="AM6" s="708"/>
      <c r="AN6" s="597" t="s">
        <v>854</v>
      </c>
      <c r="AO6" s="675"/>
      <c r="AP6" s="675"/>
      <c r="AQ6" s="675"/>
      <c r="AR6" s="675"/>
      <c r="AS6" s="675"/>
      <c r="AT6" s="675"/>
      <c r="AU6" s="666"/>
      <c r="AV6" s="666"/>
      <c r="AW6" s="654"/>
    </row>
    <row r="7" spans="1:49" ht="43.5" customHeight="1" x14ac:dyDescent="0.25">
      <c r="A7" s="14" t="s">
        <v>855</v>
      </c>
      <c r="B7" s="9" t="s">
        <v>209</v>
      </c>
      <c r="C7" s="14" t="s">
        <v>855</v>
      </c>
      <c r="D7" s="14" t="s">
        <v>856</v>
      </c>
      <c r="E7" s="14" t="s">
        <v>857</v>
      </c>
      <c r="F7" s="82"/>
      <c r="G7" s="82"/>
      <c r="H7" s="83">
        <v>1</v>
      </c>
      <c r="I7" s="82"/>
      <c r="J7" s="590">
        <v>76</v>
      </c>
      <c r="K7" s="591">
        <v>76</v>
      </c>
      <c r="L7" s="588"/>
      <c r="M7" s="589"/>
      <c r="N7" s="590">
        <v>3</v>
      </c>
      <c r="O7" s="591">
        <v>3</v>
      </c>
      <c r="P7" s="590">
        <v>79</v>
      </c>
      <c r="Q7" s="83">
        <v>1</v>
      </c>
      <c r="R7" s="592" t="s">
        <v>858</v>
      </c>
      <c r="S7" s="453" t="s">
        <v>859</v>
      </c>
      <c r="T7" s="587">
        <v>2</v>
      </c>
      <c r="U7" s="591">
        <v>2</v>
      </c>
      <c r="V7" s="587">
        <v>1</v>
      </c>
      <c r="W7" s="591">
        <v>1</v>
      </c>
      <c r="X7" s="587">
        <v>3</v>
      </c>
      <c r="Y7" s="591">
        <v>3</v>
      </c>
      <c r="Z7" s="587">
        <v>6</v>
      </c>
      <c r="AA7" s="593">
        <v>1</v>
      </c>
      <c r="AB7" s="593">
        <v>1</v>
      </c>
      <c r="AC7" s="594" t="s">
        <v>860</v>
      </c>
      <c r="AD7" s="453" t="s">
        <v>859</v>
      </c>
      <c r="AE7" s="363">
        <v>40</v>
      </c>
      <c r="AF7" s="364">
        <v>40</v>
      </c>
      <c r="AG7" s="363"/>
      <c r="AH7" s="364"/>
      <c r="AI7" s="363"/>
      <c r="AJ7" s="364"/>
      <c r="AK7" s="363">
        <f>+AE7+AG7+AI7</f>
        <v>40</v>
      </c>
      <c r="AL7" s="83">
        <f>+(AF7+AH7+AJ7)/(AE7+AG7+AI7)</f>
        <v>1</v>
      </c>
      <c r="AM7" s="97"/>
      <c r="AN7" s="97"/>
      <c r="AO7" s="363"/>
      <c r="AP7" s="364"/>
      <c r="AQ7" s="363"/>
      <c r="AR7" s="364"/>
      <c r="AS7" s="363"/>
      <c r="AT7" s="364"/>
      <c r="AU7" s="363">
        <f>+AO7+AQ7+AS7</f>
        <v>0</v>
      </c>
      <c r="AV7" s="83" t="e">
        <f>+(AP7+AR7+AT7)/(AO7+AQ7+AS7)</f>
        <v>#DIV/0!</v>
      </c>
      <c r="AW7" s="97"/>
    </row>
    <row r="8" spans="1:49" ht="50.1" customHeight="1" x14ac:dyDescent="0.25">
      <c r="A8" s="14" t="s">
        <v>855</v>
      </c>
      <c r="B8" s="186" t="s">
        <v>284</v>
      </c>
      <c r="C8" s="14" t="s">
        <v>855</v>
      </c>
      <c r="D8" s="282" t="s">
        <v>861</v>
      </c>
      <c r="E8" s="283" t="s">
        <v>862</v>
      </c>
      <c r="F8" s="187">
        <v>1</v>
      </c>
      <c r="G8" s="187">
        <v>1</v>
      </c>
      <c r="H8" s="83">
        <v>1</v>
      </c>
      <c r="I8" s="82"/>
      <c r="J8" s="590">
        <v>76</v>
      </c>
      <c r="K8" s="591">
        <v>76</v>
      </c>
      <c r="L8" s="588"/>
      <c r="M8" s="589"/>
      <c r="N8" s="590">
        <v>3</v>
      </c>
      <c r="O8" s="591">
        <v>3</v>
      </c>
      <c r="P8" s="590">
        <v>79</v>
      </c>
      <c r="Q8" s="83">
        <v>1</v>
      </c>
      <c r="R8" s="592" t="s">
        <v>863</v>
      </c>
      <c r="S8" s="450" t="s">
        <v>864</v>
      </c>
      <c r="T8" s="587">
        <v>2</v>
      </c>
      <c r="U8" s="591">
        <v>2</v>
      </c>
      <c r="V8" s="587">
        <v>1</v>
      </c>
      <c r="W8" s="591">
        <v>1</v>
      </c>
      <c r="X8" s="587">
        <v>3</v>
      </c>
      <c r="Y8" s="591">
        <v>3</v>
      </c>
      <c r="Z8" s="587">
        <v>6</v>
      </c>
      <c r="AA8" s="593">
        <v>1</v>
      </c>
      <c r="AB8" s="593">
        <v>1</v>
      </c>
      <c r="AC8" s="592" t="s">
        <v>865</v>
      </c>
      <c r="AD8" s="450" t="s">
        <v>864</v>
      </c>
      <c r="AE8" s="363">
        <v>40</v>
      </c>
      <c r="AF8" s="364">
        <v>40</v>
      </c>
      <c r="AG8" s="363"/>
      <c r="AH8" s="364"/>
      <c r="AI8" s="363"/>
      <c r="AJ8" s="364"/>
      <c r="AK8" s="363">
        <f>+AE8+AG8+AI8</f>
        <v>40</v>
      </c>
      <c r="AL8" s="83">
        <f>+(AF8+AH8+AJ8)/(AE8+AG8+AI8)</f>
        <v>1</v>
      </c>
      <c r="AM8" s="97"/>
      <c r="AN8" s="97"/>
      <c r="AO8" s="363"/>
      <c r="AP8" s="364"/>
      <c r="AQ8" s="363"/>
      <c r="AR8" s="364"/>
      <c r="AS8" s="363"/>
      <c r="AT8" s="364"/>
      <c r="AU8" s="363">
        <f>+AO8+AQ8+AS8</f>
        <v>0</v>
      </c>
      <c r="AV8" s="83" t="e">
        <f>+(AP8+AR8+AT8)/(AO8+AQ8+AS8)</f>
        <v>#DIV/0!</v>
      </c>
      <c r="AW8" s="97"/>
    </row>
    <row r="9" spans="1:49" ht="30" customHeight="1" x14ac:dyDescent="0.25">
      <c r="AA9" s="488">
        <f>+AVERAGE(AA7:AA8)</f>
        <v>1</v>
      </c>
      <c r="AB9" s="488">
        <f>+AVERAGE(AB7:AB8)</f>
        <v>1</v>
      </c>
    </row>
  </sheetData>
  <autoFilter ref="A6:I7" xr:uid="{8EA2BFBA-5910-42F4-B70D-2C67B9C1560D}"/>
  <mergeCells count="43">
    <mergeCell ref="T5:T6"/>
    <mergeCell ref="U5:U6"/>
    <mergeCell ref="V5:V6"/>
    <mergeCell ref="W5:W6"/>
    <mergeCell ref="AV5:AV6"/>
    <mergeCell ref="AL5:AL6"/>
    <mergeCell ref="AO5:AO6"/>
    <mergeCell ref="AP5:AP6"/>
    <mergeCell ref="AQ5:AQ6"/>
    <mergeCell ref="AR5:AR6"/>
    <mergeCell ref="AM5:AM6"/>
    <mergeCell ref="AS5:AS6"/>
    <mergeCell ref="AT5:AT6"/>
    <mergeCell ref="AU5:AU6"/>
    <mergeCell ref="AB5:AB6"/>
    <mergeCell ref="A2:H4"/>
    <mergeCell ref="A5:E5"/>
    <mergeCell ref="G5:H5"/>
    <mergeCell ref="J5:J6"/>
    <mergeCell ref="K5:K6"/>
    <mergeCell ref="J2:AV4"/>
    <mergeCell ref="L5:L6"/>
    <mergeCell ref="M5:M6"/>
    <mergeCell ref="N5:N6"/>
    <mergeCell ref="O5:O6"/>
    <mergeCell ref="P5:P6"/>
    <mergeCell ref="Q5:Q6"/>
    <mergeCell ref="AD5:AD6"/>
    <mergeCell ref="S5:S6"/>
    <mergeCell ref="R5:R6"/>
    <mergeCell ref="AC5:AC6"/>
    <mergeCell ref="AW5:AW6"/>
    <mergeCell ref="X5:X6"/>
    <mergeCell ref="Y5:Y6"/>
    <mergeCell ref="Z5:Z6"/>
    <mergeCell ref="AA5:AA6"/>
    <mergeCell ref="AE5:AE6"/>
    <mergeCell ref="AF5:AF6"/>
    <mergeCell ref="AG5:AG6"/>
    <mergeCell ref="AH5:AH6"/>
    <mergeCell ref="AI5:AI6"/>
    <mergeCell ref="AJ5:AJ6"/>
    <mergeCell ref="AK5:AK6"/>
  </mergeCells>
  <hyperlinks>
    <hyperlink ref="S7" r:id="rId1" display="https://fondom-my.sharepoint.com/:f:/g/personal/maria_cano_fonvalmed_gov_co/EhAfb1YIp3lNphUjjHMcv88B6ryFJk9rygwW5tkhcc2Zxw?e=EBWAWo" xr:uid="{129BFFAD-A94A-404E-A640-EB5789520ABC}"/>
    <hyperlink ref="S8" r:id="rId2" xr:uid="{8857937D-3E87-4542-99E5-D2E85C357945}"/>
    <hyperlink ref="AD7" r:id="rId3" display="https://fondom-my.sharepoint.com/:f:/g/personal/maria_cano_fonvalmed_gov_co/EhAfb1YIp3lNphUjjHMcv88B6ryFJk9rygwW5tkhcc2Zxw?e=EBWAWo" xr:uid="{842306C9-4616-4061-8660-E7460084F9A9}"/>
    <hyperlink ref="AD8" r:id="rId4" xr:uid="{27F9270C-B35F-464B-AA47-71383B4D5AC6}"/>
  </hyperlinks>
  <pageMargins left="0.7" right="0.7" top="0.75" bottom="0.75" header="0.3" footer="0.3"/>
  <pageSetup orientation="portrait" r:id="rId5"/>
  <drawing r:id="rId6"/>
  <legacyDrawing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22B98-64E2-40E9-9F0A-63BECE11F617}">
  <dimension ref="A1:AV57"/>
  <sheetViews>
    <sheetView showGridLines="0" zoomScale="80" zoomScaleNormal="80" workbookViewId="0">
      <pane xSplit="5" ySplit="6" topLeftCell="F7" activePane="bottomRight" state="frozen"/>
      <selection pane="topRight" activeCell="F1" sqref="F1"/>
      <selection pane="bottomLeft" activeCell="A7" sqref="A7"/>
      <selection pane="bottomRight" activeCell="AB11" sqref="AB11"/>
    </sheetView>
  </sheetViews>
  <sheetFormatPr baseColWidth="10" defaultColWidth="11.42578125" defaultRowHeight="30" customHeight="1" x14ac:dyDescent="0.25"/>
  <cols>
    <col min="1" max="2" width="11.42578125" style="209"/>
    <col min="3" max="3" width="17.5703125" style="209" customWidth="1"/>
    <col min="4" max="4" width="33.42578125" style="209" customWidth="1"/>
    <col min="5" max="5" width="32.85546875" style="209" customWidth="1"/>
    <col min="6" max="6" width="14" style="209" customWidth="1"/>
    <col min="7" max="7" width="11.42578125" style="209"/>
    <col min="8" max="8" width="17" style="209" customWidth="1"/>
    <col min="9" max="10" width="5.42578125" style="209" customWidth="1"/>
    <col min="11" max="11" width="7.42578125" style="209" customWidth="1"/>
    <col min="12" max="12" width="7.85546875" style="209" customWidth="1"/>
    <col min="13" max="13" width="6.5703125" style="209" customWidth="1"/>
    <col min="14" max="14" width="7.140625" style="209" customWidth="1"/>
    <col min="15" max="15" width="9" style="209" customWidth="1"/>
    <col min="16" max="16" width="7.7109375" style="209" customWidth="1"/>
    <col min="17" max="18" width="18.140625" style="210" customWidth="1"/>
    <col min="19" max="20" width="5.42578125" style="209" customWidth="1"/>
    <col min="21" max="21" width="6.5703125" style="209" customWidth="1"/>
    <col min="22" max="22" width="5.42578125" style="209" customWidth="1"/>
    <col min="23" max="23" width="6.140625" style="209" customWidth="1"/>
    <col min="24" max="24" width="5.42578125" style="209" customWidth="1"/>
    <col min="25" max="25" width="7" style="209" customWidth="1"/>
    <col min="26" max="26" width="9.7109375" style="209" customWidth="1"/>
    <col min="27" max="27" width="8.7109375" style="209" customWidth="1"/>
    <col min="28" max="29" width="16" style="210" customWidth="1"/>
    <col min="30" max="37" width="5.42578125" style="209" customWidth="1"/>
    <col min="38" max="38" width="16" style="210" customWidth="1"/>
    <col min="39" max="46" width="5.42578125" style="209" customWidth="1"/>
    <col min="47" max="47" width="13.140625" style="210" customWidth="1"/>
    <col min="48" max="48" width="5.42578125" style="209" customWidth="1"/>
    <col min="49" max="16384" width="11.42578125" style="209"/>
  </cols>
  <sheetData>
    <row r="1" spans="1:48" ht="48.95" customHeight="1" x14ac:dyDescent="0.25"/>
    <row r="2" spans="1:48" ht="18.75" customHeight="1" x14ac:dyDescent="0.25">
      <c r="A2" s="655" t="s">
        <v>123</v>
      </c>
      <c r="B2" s="655"/>
      <c r="C2" s="655"/>
      <c r="D2" s="655"/>
      <c r="E2" s="655"/>
      <c r="F2" s="655"/>
      <c r="G2" s="655"/>
      <c r="H2" s="1" t="s">
        <v>124</v>
      </c>
      <c r="I2" s="793" t="s">
        <v>125</v>
      </c>
      <c r="J2" s="793"/>
      <c r="K2" s="793"/>
      <c r="L2" s="793"/>
      <c r="M2" s="793"/>
      <c r="N2" s="793"/>
      <c r="O2" s="793"/>
      <c r="P2" s="793"/>
      <c r="Q2" s="793"/>
      <c r="R2" s="793"/>
      <c r="S2" s="793"/>
      <c r="T2" s="793"/>
      <c r="U2" s="793"/>
      <c r="V2" s="793"/>
      <c r="W2" s="793"/>
      <c r="X2" s="793"/>
      <c r="Y2" s="793"/>
      <c r="Z2" s="793"/>
      <c r="AA2" s="793"/>
      <c r="AB2" s="793"/>
      <c r="AC2" s="793"/>
      <c r="AD2" s="793"/>
      <c r="AE2" s="793"/>
      <c r="AF2" s="793"/>
      <c r="AG2" s="793"/>
      <c r="AH2" s="793"/>
      <c r="AI2" s="793"/>
      <c r="AJ2" s="793"/>
      <c r="AK2" s="793"/>
      <c r="AL2" s="793"/>
      <c r="AM2" s="793"/>
      <c r="AN2" s="793"/>
      <c r="AO2" s="793"/>
      <c r="AP2" s="793"/>
      <c r="AQ2" s="793"/>
      <c r="AR2" s="793"/>
      <c r="AS2" s="793"/>
      <c r="AT2" s="793"/>
      <c r="AU2" s="211"/>
    </row>
    <row r="3" spans="1:48" ht="18.75" customHeight="1" x14ac:dyDescent="0.25">
      <c r="A3" s="655"/>
      <c r="B3" s="655"/>
      <c r="C3" s="655"/>
      <c r="D3" s="655"/>
      <c r="E3" s="655"/>
      <c r="F3" s="655"/>
      <c r="G3" s="655"/>
      <c r="H3" s="1" t="s">
        <v>126</v>
      </c>
      <c r="I3" s="793"/>
      <c r="J3" s="793"/>
      <c r="K3" s="793"/>
      <c r="L3" s="793"/>
      <c r="M3" s="793"/>
      <c r="N3" s="793"/>
      <c r="O3" s="793"/>
      <c r="P3" s="793"/>
      <c r="Q3" s="793"/>
      <c r="R3" s="793"/>
      <c r="S3" s="793"/>
      <c r="T3" s="793"/>
      <c r="U3" s="793"/>
      <c r="V3" s="793"/>
      <c r="W3" s="793"/>
      <c r="X3" s="793"/>
      <c r="Y3" s="793"/>
      <c r="Z3" s="793"/>
      <c r="AA3" s="793"/>
      <c r="AB3" s="793"/>
      <c r="AC3" s="793"/>
      <c r="AD3" s="793"/>
      <c r="AE3" s="793"/>
      <c r="AF3" s="793"/>
      <c r="AG3" s="793"/>
      <c r="AH3" s="793"/>
      <c r="AI3" s="793"/>
      <c r="AJ3" s="793"/>
      <c r="AK3" s="793"/>
      <c r="AL3" s="793"/>
      <c r="AM3" s="793"/>
      <c r="AN3" s="793"/>
      <c r="AO3" s="793"/>
      <c r="AP3" s="793"/>
      <c r="AQ3" s="793"/>
      <c r="AR3" s="793"/>
      <c r="AS3" s="793"/>
      <c r="AT3" s="793"/>
      <c r="AU3" s="211"/>
    </row>
    <row r="4" spans="1:48" ht="18.75" customHeight="1" x14ac:dyDescent="0.25">
      <c r="A4" s="655"/>
      <c r="B4" s="655"/>
      <c r="C4" s="655"/>
      <c r="D4" s="655"/>
      <c r="E4" s="655"/>
      <c r="F4" s="655"/>
      <c r="G4" s="655"/>
      <c r="H4" s="1" t="s">
        <v>127</v>
      </c>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211"/>
    </row>
    <row r="5" spans="1:48" ht="30" customHeight="1" x14ac:dyDescent="0.25">
      <c r="A5" s="657" t="s">
        <v>128</v>
      </c>
      <c r="B5" s="657"/>
      <c r="C5" s="657"/>
      <c r="D5" s="657"/>
      <c r="E5" s="657"/>
      <c r="F5" s="657" t="s">
        <v>221</v>
      </c>
      <c r="G5" s="657"/>
      <c r="H5" s="13" t="s">
        <v>129</v>
      </c>
      <c r="I5" s="747" t="s">
        <v>130</v>
      </c>
      <c r="J5" s="747" t="s">
        <v>131</v>
      </c>
      <c r="K5" s="747" t="s">
        <v>132</v>
      </c>
      <c r="L5" s="747" t="s">
        <v>133</v>
      </c>
      <c r="M5" s="747" t="s">
        <v>134</v>
      </c>
      <c r="N5" s="747" t="s">
        <v>135</v>
      </c>
      <c r="O5" s="748" t="s">
        <v>136</v>
      </c>
      <c r="P5" s="748" t="s">
        <v>866</v>
      </c>
      <c r="Q5" s="750" t="s">
        <v>138</v>
      </c>
      <c r="R5" s="750" t="s">
        <v>349</v>
      </c>
      <c r="S5" s="749" t="s">
        <v>140</v>
      </c>
      <c r="T5" s="749" t="s">
        <v>141</v>
      </c>
      <c r="U5" s="749" t="s">
        <v>142</v>
      </c>
      <c r="V5" s="749" t="s">
        <v>143</v>
      </c>
      <c r="W5" s="749" t="s">
        <v>144</v>
      </c>
      <c r="X5" s="749" t="s">
        <v>145</v>
      </c>
      <c r="Y5" s="753" t="s">
        <v>146</v>
      </c>
      <c r="Z5" s="753" t="s">
        <v>224</v>
      </c>
      <c r="AA5" s="795" t="s">
        <v>14</v>
      </c>
      <c r="AB5" s="756" t="s">
        <v>148</v>
      </c>
      <c r="AC5" s="756" t="s">
        <v>349</v>
      </c>
      <c r="AD5" s="752" t="s">
        <v>149</v>
      </c>
      <c r="AE5" s="752" t="s">
        <v>150</v>
      </c>
      <c r="AF5" s="752" t="s">
        <v>151</v>
      </c>
      <c r="AG5" s="752" t="s">
        <v>152</v>
      </c>
      <c r="AH5" s="752" t="s">
        <v>153</v>
      </c>
      <c r="AI5" s="752" t="s">
        <v>154</v>
      </c>
      <c r="AJ5" s="743" t="s">
        <v>155</v>
      </c>
      <c r="AK5" s="743" t="s">
        <v>225</v>
      </c>
      <c r="AL5" s="744" t="s">
        <v>156</v>
      </c>
      <c r="AM5" s="764" t="s">
        <v>157</v>
      </c>
      <c r="AN5" s="764" t="s">
        <v>158</v>
      </c>
      <c r="AO5" s="764" t="s">
        <v>159</v>
      </c>
      <c r="AP5" s="764" t="s">
        <v>160</v>
      </c>
      <c r="AQ5" s="764" t="s">
        <v>161</v>
      </c>
      <c r="AR5" s="764" t="s">
        <v>162</v>
      </c>
      <c r="AS5" s="765" t="s">
        <v>163</v>
      </c>
      <c r="AT5" s="765" t="s">
        <v>226</v>
      </c>
      <c r="AU5" s="746" t="s">
        <v>165</v>
      </c>
      <c r="AV5" s="236"/>
    </row>
    <row r="6" spans="1:48" ht="30" customHeight="1" x14ac:dyDescent="0.25">
      <c r="A6" s="6" t="s">
        <v>18</v>
      </c>
      <c r="B6" s="6" t="s">
        <v>166</v>
      </c>
      <c r="C6" s="6" t="s">
        <v>167</v>
      </c>
      <c r="D6" s="6" t="s">
        <v>128</v>
      </c>
      <c r="E6" s="6" t="s">
        <v>168</v>
      </c>
      <c r="F6" s="6" t="s">
        <v>375</v>
      </c>
      <c r="G6" s="6" t="s">
        <v>376</v>
      </c>
      <c r="H6" s="6" t="s">
        <v>129</v>
      </c>
      <c r="I6" s="747"/>
      <c r="J6" s="747"/>
      <c r="K6" s="747"/>
      <c r="L6" s="747"/>
      <c r="M6" s="747"/>
      <c r="N6" s="747"/>
      <c r="O6" s="748"/>
      <c r="P6" s="748"/>
      <c r="Q6" s="751"/>
      <c r="R6" s="751"/>
      <c r="S6" s="749"/>
      <c r="T6" s="749"/>
      <c r="U6" s="749"/>
      <c r="V6" s="749"/>
      <c r="W6" s="749"/>
      <c r="X6" s="749"/>
      <c r="Y6" s="753"/>
      <c r="Z6" s="753"/>
      <c r="AA6" s="796"/>
      <c r="AB6" s="794"/>
      <c r="AC6" s="756"/>
      <c r="AD6" s="752"/>
      <c r="AE6" s="752"/>
      <c r="AF6" s="752"/>
      <c r="AG6" s="752"/>
      <c r="AH6" s="752"/>
      <c r="AI6" s="752"/>
      <c r="AJ6" s="743"/>
      <c r="AK6" s="743"/>
      <c r="AL6" s="745"/>
      <c r="AM6" s="764"/>
      <c r="AN6" s="764"/>
      <c r="AO6" s="764"/>
      <c r="AP6" s="764"/>
      <c r="AQ6" s="764"/>
      <c r="AR6" s="764"/>
      <c r="AS6" s="765"/>
      <c r="AT6" s="765"/>
      <c r="AU6" s="746"/>
      <c r="AV6" s="236"/>
    </row>
    <row r="7" spans="1:48" ht="30" customHeight="1" x14ac:dyDescent="0.25">
      <c r="A7" s="3" t="s">
        <v>867</v>
      </c>
      <c r="B7" s="9" t="s">
        <v>868</v>
      </c>
      <c r="C7" s="56" t="s">
        <v>869</v>
      </c>
      <c r="D7" s="262" t="s">
        <v>870</v>
      </c>
      <c r="E7" s="273" t="s">
        <v>871</v>
      </c>
      <c r="F7" s="236"/>
      <c r="G7" s="236">
        <v>4</v>
      </c>
      <c r="H7" s="236">
        <v>1</v>
      </c>
      <c r="I7" s="340">
        <v>0.25</v>
      </c>
      <c r="J7" s="234">
        <v>0.25</v>
      </c>
      <c r="K7" s="340"/>
      <c r="L7" s="234"/>
      <c r="M7" s="340"/>
      <c r="N7" s="234"/>
      <c r="O7" s="340">
        <f>I7+K7+M7</f>
        <v>0.25</v>
      </c>
      <c r="P7" s="234">
        <f>+J7+L7+N7</f>
        <v>0.25</v>
      </c>
      <c r="Q7" s="213" t="s">
        <v>872</v>
      </c>
      <c r="R7" s="290" t="s">
        <v>873</v>
      </c>
      <c r="S7" s="443">
        <v>0.25</v>
      </c>
      <c r="T7" s="234"/>
      <c r="U7" s="443"/>
      <c r="V7" s="234"/>
      <c r="W7" s="443">
        <v>0.25</v>
      </c>
      <c r="X7" s="234"/>
      <c r="Y7" s="443">
        <f>S7+U7+W7</f>
        <v>0.5</v>
      </c>
      <c r="Z7" s="444">
        <f t="shared" ref="Z7:Z20" si="0">+(T7+V7+X7)/(S7+U7+W7)</f>
        <v>0</v>
      </c>
      <c r="AA7" s="445">
        <f t="shared" ref="AA7:AA24" si="1">+Z7+P7</f>
        <v>0.25</v>
      </c>
      <c r="AB7" s="213" t="s">
        <v>874</v>
      </c>
      <c r="AC7" s="290" t="s">
        <v>875</v>
      </c>
      <c r="AD7" s="234">
        <v>0.25</v>
      </c>
      <c r="AE7" s="234"/>
      <c r="AF7" s="234"/>
      <c r="AG7" s="234"/>
      <c r="AH7" s="234"/>
      <c r="AI7" s="234"/>
      <c r="AJ7" s="234">
        <f>AD7+AF7+AH7</f>
        <v>0.25</v>
      </c>
      <c r="AK7" s="234"/>
      <c r="AL7" s="213"/>
      <c r="AM7" s="234">
        <v>0.25</v>
      </c>
      <c r="AN7" s="234"/>
      <c r="AO7" s="234"/>
      <c r="AP7" s="234"/>
      <c r="AQ7" s="234"/>
      <c r="AR7" s="234"/>
      <c r="AS7" s="234">
        <f>AM7+AO7+AQ7</f>
        <v>0.25</v>
      </c>
      <c r="AT7" s="234"/>
      <c r="AU7" s="213"/>
      <c r="AV7" s="236"/>
    </row>
    <row r="8" spans="1:48" ht="30" customHeight="1" x14ac:dyDescent="0.25">
      <c r="A8" s="3" t="s">
        <v>867</v>
      </c>
      <c r="B8" s="9" t="s">
        <v>868</v>
      </c>
      <c r="C8" s="56" t="s">
        <v>869</v>
      </c>
      <c r="D8" s="262" t="s">
        <v>870</v>
      </c>
      <c r="E8" s="274" t="s">
        <v>876</v>
      </c>
      <c r="F8" s="236"/>
      <c r="G8" s="236">
        <v>2</v>
      </c>
      <c r="H8" s="236"/>
      <c r="I8" s="340"/>
      <c r="J8" s="234"/>
      <c r="K8" s="340"/>
      <c r="L8" s="234"/>
      <c r="M8" s="340"/>
      <c r="N8" s="234"/>
      <c r="O8" s="340">
        <f t="shared" ref="O8:O24" si="2">I8+K8+M8</f>
        <v>0</v>
      </c>
      <c r="P8" s="234">
        <f t="shared" ref="P8:P24" si="3">+J8+L8+N8</f>
        <v>0</v>
      </c>
      <c r="Q8" s="213"/>
      <c r="R8" s="213"/>
      <c r="S8" s="443"/>
      <c r="T8" s="234"/>
      <c r="U8" s="443"/>
      <c r="V8" s="234"/>
      <c r="W8" s="443">
        <v>0.5</v>
      </c>
      <c r="X8" s="234"/>
      <c r="Y8" s="443">
        <f t="shared" ref="Y8:Y24" si="4">S8+U8+W8</f>
        <v>0.5</v>
      </c>
      <c r="Z8" s="444">
        <f t="shared" si="0"/>
        <v>0</v>
      </c>
      <c r="AA8" s="445">
        <f t="shared" si="1"/>
        <v>0</v>
      </c>
      <c r="AB8" s="213" t="s">
        <v>877</v>
      </c>
      <c r="AC8" s="290" t="s">
        <v>878</v>
      </c>
      <c r="AD8" s="234"/>
      <c r="AE8" s="234"/>
      <c r="AF8" s="234"/>
      <c r="AG8" s="234"/>
      <c r="AH8" s="234"/>
      <c r="AI8" s="234"/>
      <c r="AJ8" s="234">
        <f t="shared" ref="AJ8:AJ24" si="5">AD8+AF8+AH8</f>
        <v>0</v>
      </c>
      <c r="AK8" s="234"/>
      <c r="AL8" s="213"/>
      <c r="AM8" s="234"/>
      <c r="AN8" s="234"/>
      <c r="AO8" s="234"/>
      <c r="AP8" s="234"/>
      <c r="AQ8" s="234">
        <v>0.5</v>
      </c>
      <c r="AR8" s="234"/>
      <c r="AS8" s="234">
        <f t="shared" ref="AS8:AS24" si="6">AM8+AO8+AQ8</f>
        <v>0.5</v>
      </c>
      <c r="AT8" s="234"/>
      <c r="AU8" s="213"/>
      <c r="AV8" s="236"/>
    </row>
    <row r="9" spans="1:48" ht="30" customHeight="1" x14ac:dyDescent="0.25">
      <c r="A9" s="3" t="s">
        <v>867</v>
      </c>
      <c r="B9" s="9" t="s">
        <v>868</v>
      </c>
      <c r="C9" s="56" t="s">
        <v>869</v>
      </c>
      <c r="D9" s="262" t="s">
        <v>870</v>
      </c>
      <c r="E9" s="274" t="s">
        <v>879</v>
      </c>
      <c r="F9" s="236"/>
      <c r="G9" s="236">
        <v>2</v>
      </c>
      <c r="H9" s="236"/>
      <c r="I9" s="340"/>
      <c r="J9" s="234"/>
      <c r="K9" s="340"/>
      <c r="L9" s="234"/>
      <c r="M9" s="340"/>
      <c r="N9" s="234"/>
      <c r="O9" s="340">
        <f t="shared" si="2"/>
        <v>0</v>
      </c>
      <c r="P9" s="234">
        <f t="shared" si="3"/>
        <v>0</v>
      </c>
      <c r="Q9" s="213"/>
      <c r="R9" s="213"/>
      <c r="S9" s="443"/>
      <c r="T9" s="234"/>
      <c r="U9" s="443"/>
      <c r="V9" s="234"/>
      <c r="W9" s="443">
        <v>0.5</v>
      </c>
      <c r="X9" s="234"/>
      <c r="Y9" s="443">
        <f t="shared" si="4"/>
        <v>0.5</v>
      </c>
      <c r="Z9" s="444">
        <f t="shared" si="0"/>
        <v>0</v>
      </c>
      <c r="AA9" s="445">
        <f t="shared" si="1"/>
        <v>0</v>
      </c>
      <c r="AB9" s="213" t="s">
        <v>880</v>
      </c>
      <c r="AC9" s="290" t="s">
        <v>878</v>
      </c>
      <c r="AD9" s="234"/>
      <c r="AE9" s="234"/>
      <c r="AF9" s="234"/>
      <c r="AG9" s="234"/>
      <c r="AH9" s="234"/>
      <c r="AI9" s="234"/>
      <c r="AJ9" s="234">
        <f t="shared" si="5"/>
        <v>0</v>
      </c>
      <c r="AK9" s="234"/>
      <c r="AL9" s="213"/>
      <c r="AM9" s="234"/>
      <c r="AN9" s="234"/>
      <c r="AO9" s="234"/>
      <c r="AP9" s="234"/>
      <c r="AQ9" s="234">
        <v>0.5</v>
      </c>
      <c r="AR9" s="234"/>
      <c r="AS9" s="234">
        <f t="shared" si="6"/>
        <v>0.5</v>
      </c>
      <c r="AT9" s="234"/>
      <c r="AU9" s="213"/>
      <c r="AV9" s="236"/>
    </row>
    <row r="10" spans="1:48" ht="30" customHeight="1" x14ac:dyDescent="0.25">
      <c r="A10" s="3" t="s">
        <v>867</v>
      </c>
      <c r="B10" s="9" t="s">
        <v>868</v>
      </c>
      <c r="C10" s="56" t="s">
        <v>869</v>
      </c>
      <c r="D10" s="262" t="s">
        <v>870</v>
      </c>
      <c r="E10" s="274" t="s">
        <v>881</v>
      </c>
      <c r="F10" s="236"/>
      <c r="G10" s="236">
        <v>1</v>
      </c>
      <c r="H10" s="236">
        <v>1</v>
      </c>
      <c r="I10" s="340"/>
      <c r="J10" s="234"/>
      <c r="K10" s="340">
        <v>1</v>
      </c>
      <c r="L10" s="234"/>
      <c r="M10" s="340"/>
      <c r="N10" s="234"/>
      <c r="O10" s="340">
        <f>I10+K10+M10</f>
        <v>1</v>
      </c>
      <c r="P10" s="234">
        <f t="shared" si="3"/>
        <v>0</v>
      </c>
      <c r="Q10" s="213" t="s">
        <v>882</v>
      </c>
      <c r="R10" s="290" t="s">
        <v>883</v>
      </c>
      <c r="S10" s="443"/>
      <c r="T10" s="234"/>
      <c r="U10" s="443"/>
      <c r="V10" s="234"/>
      <c r="W10" s="443"/>
      <c r="X10" s="234"/>
      <c r="Y10" s="443"/>
      <c r="Z10" s="444"/>
      <c r="AA10" s="445"/>
      <c r="AB10" s="216"/>
      <c r="AC10" s="216"/>
      <c r="AD10" s="234"/>
      <c r="AE10" s="234"/>
      <c r="AF10" s="234"/>
      <c r="AG10" s="234"/>
      <c r="AH10" s="234"/>
      <c r="AI10" s="234"/>
      <c r="AJ10" s="234"/>
      <c r="AK10" s="234"/>
      <c r="AL10" s="216"/>
      <c r="AM10" s="234"/>
      <c r="AN10" s="234"/>
      <c r="AO10" s="234"/>
      <c r="AP10" s="234"/>
      <c r="AQ10" s="234"/>
      <c r="AR10" s="234"/>
      <c r="AS10" s="234"/>
      <c r="AT10" s="234"/>
      <c r="AU10" s="213"/>
      <c r="AV10" s="236"/>
    </row>
    <row r="11" spans="1:48" ht="30" customHeight="1" x14ac:dyDescent="0.25">
      <c r="A11" s="3" t="s">
        <v>867</v>
      </c>
      <c r="B11" s="9" t="s">
        <v>868</v>
      </c>
      <c r="C11" s="56" t="s">
        <v>869</v>
      </c>
      <c r="D11" s="262" t="s">
        <v>870</v>
      </c>
      <c r="E11" s="275" t="s">
        <v>884</v>
      </c>
      <c r="F11" s="236"/>
      <c r="G11" s="236">
        <v>1</v>
      </c>
      <c r="H11" s="236"/>
      <c r="I11" s="340"/>
      <c r="J11" s="234"/>
      <c r="K11" s="340"/>
      <c r="L11" s="234"/>
      <c r="M11" s="340"/>
      <c r="N11" s="234"/>
      <c r="O11" s="340">
        <f t="shared" si="2"/>
        <v>0</v>
      </c>
      <c r="P11" s="234">
        <f t="shared" si="3"/>
        <v>0</v>
      </c>
      <c r="Q11" s="216"/>
      <c r="R11" s="216"/>
      <c r="S11" s="443"/>
      <c r="T11" s="234"/>
      <c r="U11" s="443"/>
      <c r="V11" s="234"/>
      <c r="W11" s="443"/>
      <c r="X11" s="234"/>
      <c r="Y11" s="443">
        <f t="shared" si="4"/>
        <v>0</v>
      </c>
      <c r="Z11" s="444"/>
      <c r="AA11" s="445"/>
      <c r="AB11" s="216"/>
      <c r="AC11" s="216"/>
      <c r="AD11" s="234">
        <v>0.5</v>
      </c>
      <c r="AE11" s="234"/>
      <c r="AF11" s="234"/>
      <c r="AG11" s="234"/>
      <c r="AH11" s="234"/>
      <c r="AI11" s="234"/>
      <c r="AJ11" s="234">
        <f t="shared" si="5"/>
        <v>0.5</v>
      </c>
      <c r="AK11" s="234"/>
      <c r="AL11" s="216"/>
      <c r="AM11" s="234"/>
      <c r="AN11" s="234"/>
      <c r="AO11" s="234"/>
      <c r="AP11" s="234"/>
      <c r="AQ11" s="234"/>
      <c r="AR11" s="234"/>
      <c r="AS11" s="234">
        <f t="shared" si="6"/>
        <v>0</v>
      </c>
      <c r="AT11" s="234"/>
      <c r="AU11" s="213"/>
      <c r="AV11" s="236"/>
    </row>
    <row r="12" spans="1:48" ht="30" customHeight="1" x14ac:dyDescent="0.25">
      <c r="A12" s="3" t="s">
        <v>867</v>
      </c>
      <c r="B12" s="9" t="s">
        <v>868</v>
      </c>
      <c r="C12" s="56" t="s">
        <v>869</v>
      </c>
      <c r="D12" s="262" t="s">
        <v>870</v>
      </c>
      <c r="E12" s="274" t="s">
        <v>885</v>
      </c>
      <c r="F12" s="236"/>
      <c r="G12" s="236">
        <v>3</v>
      </c>
      <c r="H12" s="236"/>
      <c r="I12" s="340"/>
      <c r="J12" s="234"/>
      <c r="K12" s="340"/>
      <c r="L12" s="234"/>
      <c r="M12" s="340"/>
      <c r="N12" s="234"/>
      <c r="O12" s="340">
        <f t="shared" si="2"/>
        <v>0</v>
      </c>
      <c r="P12" s="234">
        <f t="shared" si="3"/>
        <v>0</v>
      </c>
      <c r="Q12" s="216"/>
      <c r="R12" s="216"/>
      <c r="S12" s="443">
        <v>0.33</v>
      </c>
      <c r="T12" s="234"/>
      <c r="U12" s="443"/>
      <c r="V12" s="234"/>
      <c r="W12" s="443"/>
      <c r="X12" s="234"/>
      <c r="Y12" s="443">
        <f t="shared" si="4"/>
        <v>0.33</v>
      </c>
      <c r="Z12" s="444">
        <f t="shared" si="0"/>
        <v>0</v>
      </c>
      <c r="AA12" s="445">
        <f t="shared" si="1"/>
        <v>0</v>
      </c>
      <c r="AB12" s="213" t="s">
        <v>886</v>
      </c>
      <c r="AC12" s="290" t="s">
        <v>887</v>
      </c>
      <c r="AD12" s="234"/>
      <c r="AE12" s="234"/>
      <c r="AF12" s="234">
        <v>0.33</v>
      </c>
      <c r="AG12" s="234"/>
      <c r="AH12" s="234"/>
      <c r="AI12" s="234"/>
      <c r="AJ12" s="234">
        <f t="shared" si="5"/>
        <v>0.33</v>
      </c>
      <c r="AK12" s="234"/>
      <c r="AL12" s="216"/>
      <c r="AM12" s="234"/>
      <c r="AN12" s="234"/>
      <c r="AO12" s="234"/>
      <c r="AP12" s="234"/>
      <c r="AQ12" s="234">
        <v>0.33</v>
      </c>
      <c r="AR12" s="234"/>
      <c r="AS12" s="234">
        <f t="shared" si="6"/>
        <v>0.33</v>
      </c>
      <c r="AT12" s="234"/>
      <c r="AU12" s="213"/>
      <c r="AV12" s="236"/>
    </row>
    <row r="13" spans="1:48" ht="30" customHeight="1" x14ac:dyDescent="0.25">
      <c r="A13" s="3" t="s">
        <v>867</v>
      </c>
      <c r="B13" s="9" t="s">
        <v>868</v>
      </c>
      <c r="C13" s="56" t="s">
        <v>869</v>
      </c>
      <c r="D13" s="262" t="s">
        <v>870</v>
      </c>
      <c r="E13" s="275" t="s">
        <v>888</v>
      </c>
      <c r="F13" s="236"/>
      <c r="G13" s="236">
        <v>1</v>
      </c>
      <c r="H13" s="236"/>
      <c r="I13" s="340"/>
      <c r="J13" s="234"/>
      <c r="K13" s="340"/>
      <c r="L13" s="234"/>
      <c r="M13" s="340"/>
      <c r="N13" s="234"/>
      <c r="O13" s="340">
        <f t="shared" si="2"/>
        <v>0</v>
      </c>
      <c r="P13" s="234">
        <f t="shared" si="3"/>
        <v>0</v>
      </c>
      <c r="Q13" s="216"/>
      <c r="R13" s="216"/>
      <c r="S13" s="443"/>
      <c r="T13" s="234"/>
      <c r="U13" s="443"/>
      <c r="V13" s="234"/>
      <c r="W13" s="443">
        <v>1</v>
      </c>
      <c r="X13" s="234"/>
      <c r="Y13" s="443">
        <f t="shared" si="4"/>
        <v>1</v>
      </c>
      <c r="Z13" s="444">
        <f t="shared" si="0"/>
        <v>0</v>
      </c>
      <c r="AA13" s="445">
        <f t="shared" si="1"/>
        <v>0</v>
      </c>
      <c r="AB13" s="216" t="s">
        <v>889</v>
      </c>
      <c r="AC13" s="216"/>
      <c r="AD13" s="234"/>
      <c r="AE13" s="234"/>
      <c r="AF13" s="234"/>
      <c r="AG13" s="234"/>
      <c r="AH13" s="234"/>
      <c r="AI13" s="234"/>
      <c r="AJ13" s="234">
        <f t="shared" si="5"/>
        <v>0</v>
      </c>
      <c r="AK13" s="234"/>
      <c r="AL13" s="216"/>
      <c r="AM13" s="234"/>
      <c r="AN13" s="234"/>
      <c r="AO13" s="234"/>
      <c r="AP13" s="234"/>
      <c r="AQ13" s="234"/>
      <c r="AR13" s="234"/>
      <c r="AS13" s="234">
        <f t="shared" si="6"/>
        <v>0</v>
      </c>
      <c r="AT13" s="234"/>
      <c r="AU13" s="213"/>
      <c r="AV13" s="236"/>
    </row>
    <row r="14" spans="1:48" ht="30" customHeight="1" x14ac:dyDescent="0.25">
      <c r="A14" s="3" t="s">
        <v>867</v>
      </c>
      <c r="B14" s="9" t="s">
        <v>868</v>
      </c>
      <c r="C14" s="56" t="s">
        <v>869</v>
      </c>
      <c r="D14" s="262" t="s">
        <v>870</v>
      </c>
      <c r="E14" s="274" t="s">
        <v>890</v>
      </c>
      <c r="F14" s="236"/>
      <c r="G14" s="236">
        <v>1</v>
      </c>
      <c r="H14" s="236">
        <v>1</v>
      </c>
      <c r="I14" s="340"/>
      <c r="J14" s="234"/>
      <c r="K14" s="340">
        <v>1</v>
      </c>
      <c r="L14" s="234">
        <v>1</v>
      </c>
      <c r="M14" s="340"/>
      <c r="N14" s="234"/>
      <c r="O14" s="340">
        <f t="shared" si="2"/>
        <v>1</v>
      </c>
      <c r="P14" s="234">
        <f t="shared" si="3"/>
        <v>1</v>
      </c>
      <c r="Q14" s="213" t="s">
        <v>882</v>
      </c>
      <c r="R14" s="290" t="s">
        <v>891</v>
      </c>
      <c r="S14" s="443"/>
      <c r="T14" s="234"/>
      <c r="U14" s="443"/>
      <c r="V14" s="234"/>
      <c r="W14" s="443"/>
      <c r="X14" s="234"/>
      <c r="Y14" s="443">
        <f t="shared" si="4"/>
        <v>0</v>
      </c>
      <c r="Z14" s="444"/>
      <c r="AA14" s="445"/>
      <c r="AB14" s="216"/>
      <c r="AC14" s="216"/>
      <c r="AD14" s="234"/>
      <c r="AE14" s="234"/>
      <c r="AF14" s="234"/>
      <c r="AG14" s="234"/>
      <c r="AH14" s="234"/>
      <c r="AI14" s="234"/>
      <c r="AJ14" s="234">
        <f t="shared" si="5"/>
        <v>0</v>
      </c>
      <c r="AK14" s="234"/>
      <c r="AL14" s="216"/>
      <c r="AM14" s="234"/>
      <c r="AN14" s="234"/>
      <c r="AO14" s="234"/>
      <c r="AP14" s="234"/>
      <c r="AQ14" s="234"/>
      <c r="AR14" s="234"/>
      <c r="AS14" s="234">
        <f t="shared" si="6"/>
        <v>0</v>
      </c>
      <c r="AT14" s="234"/>
      <c r="AU14" s="213"/>
      <c r="AV14" s="236"/>
    </row>
    <row r="15" spans="1:48" ht="30" customHeight="1" x14ac:dyDescent="0.25">
      <c r="A15" s="12" t="s">
        <v>867</v>
      </c>
      <c r="B15" s="9" t="s">
        <v>868</v>
      </c>
      <c r="C15" s="56" t="s">
        <v>869</v>
      </c>
      <c r="D15" s="262" t="s">
        <v>870</v>
      </c>
      <c r="E15" s="275" t="s">
        <v>892</v>
      </c>
      <c r="F15" s="236"/>
      <c r="G15" s="236">
        <v>2</v>
      </c>
      <c r="H15" s="236"/>
      <c r="I15" s="340"/>
      <c r="J15" s="234"/>
      <c r="K15" s="340"/>
      <c r="L15" s="234"/>
      <c r="M15" s="340"/>
      <c r="N15" s="234"/>
      <c r="O15" s="340">
        <f t="shared" si="2"/>
        <v>0</v>
      </c>
      <c r="P15" s="234">
        <f t="shared" si="3"/>
        <v>0</v>
      </c>
      <c r="Q15" s="216"/>
      <c r="R15" s="216"/>
      <c r="S15" s="443"/>
      <c r="T15" s="234"/>
      <c r="U15" s="443"/>
      <c r="V15" s="234"/>
      <c r="W15" s="443">
        <v>0.5</v>
      </c>
      <c r="X15" s="234"/>
      <c r="Y15" s="443">
        <f t="shared" si="4"/>
        <v>0.5</v>
      </c>
      <c r="Z15" s="444">
        <f t="shared" si="0"/>
        <v>0</v>
      </c>
      <c r="AA15" s="445">
        <f t="shared" si="1"/>
        <v>0</v>
      </c>
      <c r="AB15" s="216" t="s">
        <v>893</v>
      </c>
      <c r="AC15" s="216"/>
      <c r="AD15" s="234"/>
      <c r="AE15" s="234"/>
      <c r="AF15" s="234"/>
      <c r="AG15" s="234"/>
      <c r="AH15" s="234">
        <v>0.5</v>
      </c>
      <c r="AI15" s="234"/>
      <c r="AJ15" s="234">
        <f t="shared" si="5"/>
        <v>0.5</v>
      </c>
      <c r="AK15" s="234"/>
      <c r="AL15" s="216"/>
      <c r="AM15" s="234"/>
      <c r="AN15" s="234"/>
      <c r="AO15" s="234"/>
      <c r="AP15" s="234"/>
      <c r="AQ15" s="234"/>
      <c r="AR15" s="234"/>
      <c r="AS15" s="234">
        <f t="shared" si="6"/>
        <v>0</v>
      </c>
      <c r="AT15" s="234"/>
      <c r="AU15" s="213"/>
      <c r="AV15" s="236"/>
    </row>
    <row r="16" spans="1:48" ht="30" customHeight="1" x14ac:dyDescent="0.25">
      <c r="A16" s="3" t="s">
        <v>867</v>
      </c>
      <c r="B16" s="9" t="s">
        <v>868</v>
      </c>
      <c r="C16" s="56" t="s">
        <v>869</v>
      </c>
      <c r="D16" s="262" t="s">
        <v>870</v>
      </c>
      <c r="E16" s="274" t="s">
        <v>894</v>
      </c>
      <c r="F16" s="236"/>
      <c r="G16" s="236">
        <v>1</v>
      </c>
      <c r="H16" s="236">
        <v>1</v>
      </c>
      <c r="I16" s="340"/>
      <c r="J16" s="234"/>
      <c r="K16" s="340"/>
      <c r="L16" s="234"/>
      <c r="M16" s="340">
        <v>1</v>
      </c>
      <c r="N16" s="234">
        <v>1</v>
      </c>
      <c r="O16" s="340">
        <f t="shared" si="2"/>
        <v>1</v>
      </c>
      <c r="P16" s="234">
        <f t="shared" si="3"/>
        <v>1</v>
      </c>
      <c r="Q16" s="213" t="s">
        <v>895</v>
      </c>
      <c r="R16" s="290" t="s">
        <v>896</v>
      </c>
      <c r="S16" s="443"/>
      <c r="T16" s="234"/>
      <c r="U16" s="443"/>
      <c r="V16" s="234"/>
      <c r="W16" s="443"/>
      <c r="X16" s="234"/>
      <c r="Y16" s="443">
        <f t="shared" si="4"/>
        <v>0</v>
      </c>
      <c r="Z16" s="444"/>
      <c r="AA16" s="445"/>
      <c r="AB16" s="216"/>
      <c r="AC16" s="216"/>
      <c r="AD16" s="234"/>
      <c r="AE16" s="234"/>
      <c r="AF16" s="234"/>
      <c r="AG16" s="234"/>
      <c r="AH16" s="234"/>
      <c r="AI16" s="234"/>
      <c r="AJ16" s="234">
        <f t="shared" si="5"/>
        <v>0</v>
      </c>
      <c r="AK16" s="234"/>
      <c r="AL16" s="216"/>
      <c r="AM16" s="234"/>
      <c r="AN16" s="234"/>
      <c r="AO16" s="234"/>
      <c r="AP16" s="234"/>
      <c r="AQ16" s="234"/>
      <c r="AR16" s="234"/>
      <c r="AS16" s="234">
        <f t="shared" si="6"/>
        <v>0</v>
      </c>
      <c r="AT16" s="234"/>
      <c r="AU16" s="213"/>
      <c r="AV16" s="236"/>
    </row>
    <row r="17" spans="1:48" ht="30" customHeight="1" x14ac:dyDescent="0.25">
      <c r="A17" s="3" t="s">
        <v>867</v>
      </c>
      <c r="B17" s="9" t="s">
        <v>868</v>
      </c>
      <c r="C17" s="56" t="s">
        <v>869</v>
      </c>
      <c r="D17" s="262" t="s">
        <v>870</v>
      </c>
      <c r="E17" s="275" t="s">
        <v>897</v>
      </c>
      <c r="F17" s="236"/>
      <c r="G17" s="236">
        <v>2</v>
      </c>
      <c r="H17" s="236"/>
      <c r="I17" s="340"/>
      <c r="J17" s="234"/>
      <c r="K17" s="340"/>
      <c r="L17" s="234"/>
      <c r="M17" s="340"/>
      <c r="N17" s="234"/>
      <c r="O17" s="340">
        <f t="shared" si="2"/>
        <v>0</v>
      </c>
      <c r="P17" s="234">
        <f t="shared" si="3"/>
        <v>0</v>
      </c>
      <c r="Q17" s="216"/>
      <c r="R17" s="216"/>
      <c r="S17" s="443"/>
      <c r="T17" s="234"/>
      <c r="U17" s="443"/>
      <c r="V17" s="234"/>
      <c r="W17" s="443">
        <v>0.5</v>
      </c>
      <c r="X17" s="234"/>
      <c r="Y17" s="443">
        <f t="shared" si="4"/>
        <v>0.5</v>
      </c>
      <c r="Z17" s="444">
        <f t="shared" si="0"/>
        <v>0</v>
      </c>
      <c r="AA17" s="445">
        <f t="shared" si="1"/>
        <v>0</v>
      </c>
      <c r="AB17" s="216" t="s">
        <v>898</v>
      </c>
      <c r="AC17" s="216"/>
      <c r="AD17" s="234"/>
      <c r="AE17" s="234"/>
      <c r="AF17" s="234"/>
      <c r="AG17" s="234"/>
      <c r="AH17" s="234"/>
      <c r="AI17" s="234"/>
      <c r="AJ17" s="234">
        <f t="shared" si="5"/>
        <v>0</v>
      </c>
      <c r="AK17" s="234"/>
      <c r="AL17" s="216"/>
      <c r="AM17" s="234"/>
      <c r="AN17" s="234"/>
      <c r="AO17" s="234"/>
      <c r="AP17" s="234"/>
      <c r="AQ17" s="234">
        <v>0.5</v>
      </c>
      <c r="AR17" s="234"/>
      <c r="AS17" s="234">
        <f t="shared" si="6"/>
        <v>0.5</v>
      </c>
      <c r="AT17" s="234"/>
      <c r="AU17" s="213"/>
      <c r="AV17" s="236"/>
    </row>
    <row r="18" spans="1:48" ht="30" customHeight="1" x14ac:dyDescent="0.25">
      <c r="A18" s="3" t="s">
        <v>867</v>
      </c>
      <c r="B18" s="9" t="s">
        <v>868</v>
      </c>
      <c r="C18" s="56" t="s">
        <v>869</v>
      </c>
      <c r="D18" s="262" t="s">
        <v>870</v>
      </c>
      <c r="E18" s="274" t="s">
        <v>899</v>
      </c>
      <c r="F18" s="236"/>
      <c r="G18" s="236">
        <v>2</v>
      </c>
      <c r="H18" s="236"/>
      <c r="I18" s="340"/>
      <c r="J18" s="234"/>
      <c r="K18" s="340">
        <v>0.5</v>
      </c>
      <c r="L18" s="234">
        <v>0</v>
      </c>
      <c r="M18" s="340"/>
      <c r="N18" s="234"/>
      <c r="O18" s="340">
        <f t="shared" si="2"/>
        <v>0.5</v>
      </c>
      <c r="P18" s="234">
        <f t="shared" si="3"/>
        <v>0</v>
      </c>
      <c r="Q18" s="213" t="s">
        <v>900</v>
      </c>
      <c r="R18" s="216"/>
      <c r="S18" s="443"/>
      <c r="T18" s="234"/>
      <c r="U18" s="443"/>
      <c r="V18" s="234"/>
      <c r="W18" s="443"/>
      <c r="X18" s="234"/>
      <c r="Y18" s="443">
        <f t="shared" si="4"/>
        <v>0</v>
      </c>
      <c r="Z18" s="444"/>
      <c r="AA18" s="445"/>
      <c r="AB18" s="216"/>
      <c r="AC18" s="216"/>
      <c r="AD18" s="234"/>
      <c r="AE18" s="234"/>
      <c r="AF18" s="234"/>
      <c r="AG18" s="234">
        <v>0.5</v>
      </c>
      <c r="AH18" s="234"/>
      <c r="AI18" s="234"/>
      <c r="AJ18" s="234">
        <f t="shared" si="5"/>
        <v>0</v>
      </c>
      <c r="AK18" s="234"/>
      <c r="AL18" s="216"/>
      <c r="AM18" s="234"/>
      <c r="AN18" s="234"/>
      <c r="AO18" s="234"/>
      <c r="AP18" s="234"/>
      <c r="AQ18" s="234"/>
      <c r="AR18" s="234"/>
      <c r="AS18" s="234">
        <f t="shared" si="6"/>
        <v>0</v>
      </c>
      <c r="AT18" s="234"/>
      <c r="AU18" s="213"/>
      <c r="AV18" s="236"/>
    </row>
    <row r="19" spans="1:48" ht="30" customHeight="1" x14ac:dyDescent="0.25">
      <c r="A19" s="3" t="s">
        <v>867</v>
      </c>
      <c r="B19" s="9" t="s">
        <v>868</v>
      </c>
      <c r="C19" s="56" t="s">
        <v>869</v>
      </c>
      <c r="D19" s="262" t="s">
        <v>870</v>
      </c>
      <c r="E19" s="274" t="s">
        <v>901</v>
      </c>
      <c r="F19" s="236"/>
      <c r="G19" s="236">
        <v>2</v>
      </c>
      <c r="H19" s="236">
        <v>1</v>
      </c>
      <c r="I19" s="340"/>
      <c r="J19" s="234"/>
      <c r="K19" s="340">
        <v>0.5</v>
      </c>
      <c r="L19" s="234">
        <v>0.5</v>
      </c>
      <c r="M19" s="340"/>
      <c r="N19" s="234"/>
      <c r="O19" s="340">
        <f t="shared" si="2"/>
        <v>0.5</v>
      </c>
      <c r="P19" s="234">
        <f t="shared" si="3"/>
        <v>0.5</v>
      </c>
      <c r="Q19" s="213" t="s">
        <v>902</v>
      </c>
      <c r="R19" s="290" t="s">
        <v>903</v>
      </c>
      <c r="S19" s="443"/>
      <c r="T19" s="234"/>
      <c r="U19" s="443"/>
      <c r="V19" s="234"/>
      <c r="W19" s="443"/>
      <c r="X19" s="234"/>
      <c r="Y19" s="443">
        <f t="shared" si="4"/>
        <v>0</v>
      </c>
      <c r="Z19" s="444"/>
      <c r="AA19" s="445"/>
      <c r="AB19" s="216"/>
      <c r="AC19" s="216"/>
      <c r="AD19" s="234"/>
      <c r="AE19" s="234"/>
      <c r="AF19" s="234"/>
      <c r="AG19" s="234">
        <v>0.5</v>
      </c>
      <c r="AH19" s="234"/>
      <c r="AI19" s="234"/>
      <c r="AJ19" s="234">
        <f t="shared" si="5"/>
        <v>0</v>
      </c>
      <c r="AK19" s="234"/>
      <c r="AL19" s="216"/>
      <c r="AM19" s="234"/>
      <c r="AN19" s="234"/>
      <c r="AO19" s="234"/>
      <c r="AP19" s="234"/>
      <c r="AQ19" s="234"/>
      <c r="AR19" s="234"/>
      <c r="AS19" s="234">
        <f t="shared" si="6"/>
        <v>0</v>
      </c>
      <c r="AT19" s="234"/>
      <c r="AU19" s="213"/>
      <c r="AV19" s="236"/>
    </row>
    <row r="20" spans="1:48" ht="30" customHeight="1" x14ac:dyDescent="0.25">
      <c r="A20" s="3" t="s">
        <v>867</v>
      </c>
      <c r="B20" s="9" t="s">
        <v>868</v>
      </c>
      <c r="C20" s="56" t="s">
        <v>869</v>
      </c>
      <c r="D20" s="262" t="s">
        <v>870</v>
      </c>
      <c r="E20" s="274" t="s">
        <v>904</v>
      </c>
      <c r="F20" s="236"/>
      <c r="G20" s="236">
        <v>1</v>
      </c>
      <c r="H20" s="236"/>
      <c r="I20" s="340"/>
      <c r="J20" s="234"/>
      <c r="K20" s="340"/>
      <c r="L20" s="234"/>
      <c r="M20" s="340"/>
      <c r="N20" s="234"/>
      <c r="O20" s="340">
        <f t="shared" si="2"/>
        <v>0</v>
      </c>
      <c r="P20" s="234">
        <f t="shared" si="3"/>
        <v>0</v>
      </c>
      <c r="Q20" s="216"/>
      <c r="R20" s="216"/>
      <c r="S20" s="443"/>
      <c r="T20" s="234"/>
      <c r="U20" s="443">
        <v>1</v>
      </c>
      <c r="V20" s="234"/>
      <c r="W20" s="443"/>
      <c r="X20" s="234"/>
      <c r="Y20" s="443">
        <f t="shared" si="4"/>
        <v>1</v>
      </c>
      <c r="Z20" s="444">
        <f t="shared" si="0"/>
        <v>0</v>
      </c>
      <c r="AA20" s="445">
        <f t="shared" si="1"/>
        <v>0</v>
      </c>
      <c r="AB20" s="213" t="s">
        <v>905</v>
      </c>
      <c r="AC20" s="313" t="s">
        <v>906</v>
      </c>
      <c r="AD20" s="234"/>
      <c r="AE20" s="234"/>
      <c r="AF20" s="234"/>
      <c r="AG20" s="234"/>
      <c r="AH20" s="234"/>
      <c r="AI20" s="234"/>
      <c r="AJ20" s="234">
        <f t="shared" si="5"/>
        <v>0</v>
      </c>
      <c r="AK20" s="234"/>
      <c r="AL20" s="216"/>
      <c r="AM20" s="234"/>
      <c r="AN20" s="234"/>
      <c r="AO20" s="234"/>
      <c r="AP20" s="234"/>
      <c r="AQ20" s="234"/>
      <c r="AR20" s="234"/>
      <c r="AS20" s="234">
        <f t="shared" si="6"/>
        <v>0</v>
      </c>
      <c r="AT20" s="234"/>
      <c r="AU20" s="213"/>
      <c r="AV20" s="236"/>
    </row>
    <row r="21" spans="1:48" ht="30" customHeight="1" x14ac:dyDescent="0.25">
      <c r="A21" s="3" t="s">
        <v>867</v>
      </c>
      <c r="B21" s="9" t="s">
        <v>868</v>
      </c>
      <c r="C21" s="56" t="s">
        <v>869</v>
      </c>
      <c r="D21" s="262" t="s">
        <v>870</v>
      </c>
      <c r="E21" s="274" t="s">
        <v>907</v>
      </c>
      <c r="F21" s="236"/>
      <c r="G21" s="236">
        <v>1</v>
      </c>
      <c r="H21" s="236"/>
      <c r="I21" s="340"/>
      <c r="J21" s="234"/>
      <c r="K21" s="340"/>
      <c r="L21" s="234"/>
      <c r="M21" s="340"/>
      <c r="N21" s="234"/>
      <c r="O21" s="340">
        <f t="shared" si="2"/>
        <v>0</v>
      </c>
      <c r="P21" s="234">
        <f t="shared" si="3"/>
        <v>0</v>
      </c>
      <c r="Q21" s="216"/>
      <c r="R21" s="216"/>
      <c r="S21" s="443"/>
      <c r="T21" s="234"/>
      <c r="U21" s="443"/>
      <c r="V21" s="234"/>
      <c r="W21" s="443"/>
      <c r="X21" s="234"/>
      <c r="Y21" s="443">
        <f t="shared" si="4"/>
        <v>0</v>
      </c>
      <c r="Z21" s="444"/>
      <c r="AA21" s="445"/>
      <c r="AB21" s="216"/>
      <c r="AC21" s="216"/>
      <c r="AD21" s="234"/>
      <c r="AE21" s="234"/>
      <c r="AF21" s="234"/>
      <c r="AG21" s="234"/>
      <c r="AH21" s="234"/>
      <c r="AI21" s="234"/>
      <c r="AJ21" s="234">
        <f t="shared" si="5"/>
        <v>0</v>
      </c>
      <c r="AK21" s="234"/>
      <c r="AL21" s="216"/>
      <c r="AM21" s="234">
        <v>1</v>
      </c>
      <c r="AN21" s="234"/>
      <c r="AO21" s="234"/>
      <c r="AP21" s="234"/>
      <c r="AQ21" s="234"/>
      <c r="AR21" s="234"/>
      <c r="AS21" s="234">
        <f t="shared" si="6"/>
        <v>1</v>
      </c>
      <c r="AT21" s="234"/>
      <c r="AU21" s="213"/>
      <c r="AV21" s="236"/>
    </row>
    <row r="22" spans="1:48" ht="30" customHeight="1" x14ac:dyDescent="0.25">
      <c r="A22" s="3" t="s">
        <v>867</v>
      </c>
      <c r="B22" s="9" t="s">
        <v>868</v>
      </c>
      <c r="C22" s="56" t="s">
        <v>869</v>
      </c>
      <c r="D22" s="262" t="s">
        <v>870</v>
      </c>
      <c r="E22" s="274" t="s">
        <v>908</v>
      </c>
      <c r="F22" s="236"/>
      <c r="G22" s="236">
        <v>1</v>
      </c>
      <c r="H22" s="236"/>
      <c r="I22" s="340"/>
      <c r="J22" s="234"/>
      <c r="K22" s="340"/>
      <c r="L22" s="234"/>
      <c r="M22" s="340"/>
      <c r="N22" s="234"/>
      <c r="O22" s="340">
        <f t="shared" si="2"/>
        <v>0</v>
      </c>
      <c r="P22" s="234">
        <f t="shared" si="3"/>
        <v>0</v>
      </c>
      <c r="Q22" s="216"/>
      <c r="R22" s="216"/>
      <c r="S22" s="443"/>
      <c r="T22" s="234"/>
      <c r="U22" s="443"/>
      <c r="V22" s="234"/>
      <c r="W22" s="443"/>
      <c r="X22" s="234"/>
      <c r="Y22" s="443">
        <f t="shared" si="4"/>
        <v>0</v>
      </c>
      <c r="Z22" s="444"/>
      <c r="AA22" s="445"/>
      <c r="AB22" s="216"/>
      <c r="AC22" s="216"/>
      <c r="AD22" s="234"/>
      <c r="AE22" s="234"/>
      <c r="AF22" s="234"/>
      <c r="AG22" s="234"/>
      <c r="AH22" s="234">
        <v>1</v>
      </c>
      <c r="AI22" s="234"/>
      <c r="AJ22" s="234">
        <f t="shared" si="5"/>
        <v>1</v>
      </c>
      <c r="AK22" s="234"/>
      <c r="AL22" s="216"/>
      <c r="AM22" s="234"/>
      <c r="AN22" s="234"/>
      <c r="AO22" s="234"/>
      <c r="AP22" s="234"/>
      <c r="AQ22" s="234"/>
      <c r="AR22" s="234"/>
      <c r="AS22" s="234">
        <f t="shared" si="6"/>
        <v>0</v>
      </c>
      <c r="AT22" s="234"/>
      <c r="AU22" s="213"/>
      <c r="AV22" s="236"/>
    </row>
    <row r="23" spans="1:48" ht="30" customHeight="1" x14ac:dyDescent="0.25">
      <c r="A23" s="3" t="s">
        <v>867</v>
      </c>
      <c r="B23" s="9" t="s">
        <v>868</v>
      </c>
      <c r="C23" s="56" t="s">
        <v>869</v>
      </c>
      <c r="D23" s="262" t="s">
        <v>870</v>
      </c>
      <c r="E23" s="276" t="s">
        <v>909</v>
      </c>
      <c r="F23" s="236"/>
      <c r="G23" s="236">
        <v>1</v>
      </c>
      <c r="H23" s="236"/>
      <c r="I23" s="340"/>
      <c r="J23" s="234"/>
      <c r="K23" s="340">
        <v>1</v>
      </c>
      <c r="L23" s="234">
        <v>1</v>
      </c>
      <c r="M23" s="340"/>
      <c r="N23" s="234"/>
      <c r="O23" s="340">
        <f>I23+K23+M23</f>
        <v>1</v>
      </c>
      <c r="P23" s="234">
        <f t="shared" si="3"/>
        <v>1</v>
      </c>
      <c r="Q23" s="213" t="s">
        <v>910</v>
      </c>
      <c r="R23" s="213" t="s">
        <v>911</v>
      </c>
      <c r="S23" s="443"/>
      <c r="T23" s="234"/>
      <c r="U23" s="443"/>
      <c r="V23" s="234"/>
      <c r="W23" s="443"/>
      <c r="X23" s="234"/>
      <c r="Y23" s="443"/>
      <c r="Z23" s="444"/>
      <c r="AA23" s="445"/>
      <c r="AB23" s="216"/>
      <c r="AC23" s="216"/>
      <c r="AD23" s="234"/>
      <c r="AE23" s="234"/>
      <c r="AF23" s="234"/>
      <c r="AG23" s="234"/>
      <c r="AH23" s="234"/>
      <c r="AI23" s="234"/>
      <c r="AJ23" s="234"/>
      <c r="AK23" s="234"/>
      <c r="AL23" s="216"/>
      <c r="AM23" s="234"/>
      <c r="AN23" s="234"/>
      <c r="AO23" s="234"/>
      <c r="AP23" s="234"/>
      <c r="AQ23" s="234"/>
      <c r="AR23" s="234"/>
      <c r="AS23" s="234"/>
      <c r="AT23" s="234"/>
      <c r="AU23" s="213"/>
      <c r="AV23" s="236"/>
    </row>
    <row r="24" spans="1:48" ht="30" customHeight="1" x14ac:dyDescent="0.25">
      <c r="A24" s="3" t="s">
        <v>867</v>
      </c>
      <c r="B24" s="9" t="s">
        <v>868</v>
      </c>
      <c r="C24" s="56" t="s">
        <v>869</v>
      </c>
      <c r="D24" s="262" t="s">
        <v>870</v>
      </c>
      <c r="E24" s="277" t="s">
        <v>912</v>
      </c>
      <c r="F24" s="236"/>
      <c r="G24" s="236">
        <v>5</v>
      </c>
      <c r="H24" s="236"/>
      <c r="I24" s="340"/>
      <c r="J24" s="234"/>
      <c r="K24" s="340"/>
      <c r="L24" s="234"/>
      <c r="M24" s="340"/>
      <c r="N24" s="234"/>
      <c r="O24" s="340">
        <f t="shared" si="2"/>
        <v>0</v>
      </c>
      <c r="P24" s="234">
        <f t="shared" si="3"/>
        <v>0</v>
      </c>
      <c r="Q24" s="218"/>
      <c r="R24" s="218"/>
      <c r="S24" s="443">
        <v>0.2</v>
      </c>
      <c r="T24" s="234"/>
      <c r="U24" s="443"/>
      <c r="V24" s="234"/>
      <c r="W24" s="443">
        <v>0.2</v>
      </c>
      <c r="X24" s="234">
        <v>0.2</v>
      </c>
      <c r="Y24" s="443">
        <f t="shared" si="4"/>
        <v>0.4</v>
      </c>
      <c r="Z24" s="444">
        <f>+(T24+V24+X24)/(S24+U24+W24)</f>
        <v>0.5</v>
      </c>
      <c r="AA24" s="445">
        <f t="shared" si="1"/>
        <v>0.5</v>
      </c>
      <c r="AB24" s="217" t="s">
        <v>913</v>
      </c>
      <c r="AC24" s="313" t="s">
        <v>914</v>
      </c>
      <c r="AD24" s="234"/>
      <c r="AE24" s="234"/>
      <c r="AF24" s="234">
        <v>0.2</v>
      </c>
      <c r="AG24" s="234"/>
      <c r="AH24" s="234"/>
      <c r="AI24" s="234"/>
      <c r="AJ24" s="234">
        <f t="shared" si="5"/>
        <v>0.2</v>
      </c>
      <c r="AK24" s="234"/>
      <c r="AL24" s="218"/>
      <c r="AM24" s="234">
        <v>0.2</v>
      </c>
      <c r="AN24" s="234"/>
      <c r="AO24" s="234"/>
      <c r="AP24" s="234"/>
      <c r="AQ24" s="234">
        <v>0.2</v>
      </c>
      <c r="AR24" s="234"/>
      <c r="AS24" s="234">
        <f t="shared" si="6"/>
        <v>0.4</v>
      </c>
      <c r="AT24" s="234"/>
      <c r="AU24" s="217"/>
      <c r="AV24" s="236"/>
    </row>
    <row r="25" spans="1:48" ht="30" customHeight="1" x14ac:dyDescent="0.25">
      <c r="O25" s="344">
        <f>+AVERAGE(O8:O24)</f>
        <v>0.29411764705882354</v>
      </c>
      <c r="P25" s="344">
        <f>+AVERAGE(P8:P24)</f>
        <v>0.20588235294117646</v>
      </c>
      <c r="Q25" s="218"/>
      <c r="R25" s="278"/>
      <c r="Z25" s="498">
        <f>+AVERAGE(Z7:Z24)</f>
        <v>5.5555555555555552E-2</v>
      </c>
      <c r="AA25" s="498">
        <f>+AVERAGE(AA7:AA24)</f>
        <v>8.3333333333333329E-2</v>
      </c>
      <c r="AB25" s="278"/>
      <c r="AC25" s="278"/>
      <c r="AL25" s="218"/>
      <c r="AU25" s="217"/>
    </row>
    <row r="26" spans="1:48" ht="30" customHeight="1" x14ac:dyDescent="0.25">
      <c r="Q26" s="218"/>
      <c r="R26" s="278"/>
      <c r="AB26" s="278"/>
      <c r="AC26" s="278"/>
      <c r="AL26" s="218"/>
      <c r="AU26" s="217"/>
    </row>
    <row r="27" spans="1:48" ht="30" customHeight="1" x14ac:dyDescent="0.25">
      <c r="Q27" s="218"/>
      <c r="R27" s="278"/>
      <c r="AB27" s="278"/>
      <c r="AC27" s="278"/>
      <c r="AL27" s="218"/>
      <c r="AU27" s="217"/>
    </row>
    <row r="28" spans="1:48" ht="30" customHeight="1" x14ac:dyDescent="0.25">
      <c r="Q28" s="213"/>
      <c r="R28" s="279"/>
      <c r="AB28" s="279"/>
      <c r="AC28" s="279"/>
      <c r="AL28" s="213"/>
      <c r="AU28" s="213"/>
    </row>
    <row r="29" spans="1:48" ht="30" customHeight="1" x14ac:dyDescent="0.25">
      <c r="Q29" s="213"/>
      <c r="R29" s="279"/>
      <c r="AB29" s="279"/>
      <c r="AC29" s="279"/>
      <c r="AL29" s="213"/>
      <c r="AU29" s="213"/>
    </row>
    <row r="30" spans="1:48" ht="30" customHeight="1" x14ac:dyDescent="0.25">
      <c r="Q30" s="213"/>
      <c r="R30" s="279"/>
      <c r="AB30" s="279"/>
      <c r="AC30" s="279"/>
      <c r="AL30" s="213"/>
      <c r="AU30" s="213"/>
    </row>
    <row r="31" spans="1:48" ht="30" customHeight="1" x14ac:dyDescent="0.25">
      <c r="Q31" s="213"/>
      <c r="R31" s="279"/>
      <c r="AB31" s="279"/>
      <c r="AC31" s="279"/>
      <c r="AL31" s="213"/>
      <c r="AU31" s="213"/>
    </row>
    <row r="32" spans="1:48" ht="30" customHeight="1" x14ac:dyDescent="0.25">
      <c r="Q32" s="213"/>
      <c r="R32" s="279"/>
      <c r="AB32" s="279"/>
      <c r="AC32" s="279"/>
      <c r="AL32" s="213"/>
      <c r="AU32" s="213"/>
    </row>
    <row r="33" spans="17:47" ht="30" customHeight="1" x14ac:dyDescent="0.25">
      <c r="Q33" s="213"/>
      <c r="R33" s="279"/>
      <c r="AB33" s="279"/>
      <c r="AC33" s="279"/>
      <c r="AL33" s="213"/>
      <c r="AU33" s="213"/>
    </row>
    <row r="34" spans="17:47" ht="30" customHeight="1" x14ac:dyDescent="0.25">
      <c r="Q34" s="213"/>
      <c r="R34" s="279"/>
      <c r="AB34" s="279"/>
      <c r="AC34" s="279"/>
      <c r="AL34" s="213"/>
      <c r="AU34" s="213"/>
    </row>
    <row r="35" spans="17:47" ht="30" customHeight="1" x14ac:dyDescent="0.25">
      <c r="Q35" s="213"/>
      <c r="R35" s="279"/>
      <c r="AB35" s="279"/>
      <c r="AC35" s="279"/>
      <c r="AL35" s="213"/>
      <c r="AU35" s="213"/>
    </row>
    <row r="36" spans="17:47" ht="30" customHeight="1" x14ac:dyDescent="0.25">
      <c r="Q36" s="213"/>
      <c r="R36" s="279"/>
      <c r="AB36" s="279"/>
      <c r="AC36" s="279"/>
      <c r="AU36" s="213"/>
    </row>
    <row r="37" spans="17:47" ht="30" customHeight="1" x14ac:dyDescent="0.25">
      <c r="Q37" s="213"/>
      <c r="R37" s="279"/>
      <c r="AB37" s="279"/>
      <c r="AC37" s="279"/>
      <c r="AL37" s="213"/>
      <c r="AU37" s="213"/>
    </row>
    <row r="38" spans="17:47" ht="30" customHeight="1" x14ac:dyDescent="0.25">
      <c r="Q38" s="213"/>
      <c r="R38" s="279"/>
      <c r="AB38" s="279"/>
      <c r="AC38" s="279"/>
      <c r="AL38" s="213"/>
      <c r="AU38" s="213"/>
    </row>
    <row r="39" spans="17:47" ht="30" customHeight="1" x14ac:dyDescent="0.25">
      <c r="Q39" s="213"/>
      <c r="R39" s="279"/>
      <c r="AB39" s="279"/>
      <c r="AC39" s="279"/>
      <c r="AL39" s="213"/>
      <c r="AU39" s="213"/>
    </row>
    <row r="40" spans="17:47" ht="30" customHeight="1" x14ac:dyDescent="0.25">
      <c r="Q40" s="213"/>
      <c r="R40" s="279"/>
      <c r="AB40" s="279"/>
      <c r="AC40" s="279"/>
      <c r="AL40" s="213"/>
      <c r="AU40" s="213"/>
    </row>
    <row r="41" spans="17:47" ht="30" customHeight="1" x14ac:dyDescent="0.25">
      <c r="Q41" s="216"/>
      <c r="R41" s="280"/>
      <c r="AB41" s="280"/>
      <c r="AC41" s="280"/>
      <c r="AL41" s="216"/>
      <c r="AU41" s="216"/>
    </row>
    <row r="42" spans="17:47" ht="30" customHeight="1" x14ac:dyDescent="0.25">
      <c r="Q42" s="216"/>
      <c r="R42" s="280"/>
      <c r="AB42" s="280"/>
      <c r="AC42" s="280"/>
      <c r="AL42" s="216"/>
      <c r="AU42" s="216"/>
    </row>
    <row r="43" spans="17:47" ht="30" customHeight="1" x14ac:dyDescent="0.25">
      <c r="Q43" s="216"/>
      <c r="R43" s="280"/>
      <c r="AB43" s="280"/>
      <c r="AC43" s="280"/>
      <c r="AL43" s="216"/>
      <c r="AU43" s="216"/>
    </row>
    <row r="44" spans="17:47" ht="30" customHeight="1" x14ac:dyDescent="0.25">
      <c r="Q44" s="216"/>
      <c r="R44" s="280"/>
      <c r="AB44" s="280"/>
      <c r="AC44" s="280"/>
      <c r="AL44" s="216"/>
      <c r="AU44" s="216"/>
    </row>
    <row r="45" spans="17:47" ht="30" customHeight="1" x14ac:dyDescent="0.25">
      <c r="Q45" s="232"/>
      <c r="R45" s="280"/>
      <c r="AB45" s="280"/>
      <c r="AC45" s="280"/>
      <c r="AL45" s="232"/>
      <c r="AU45" s="216"/>
    </row>
    <row r="46" spans="17:47" ht="30" customHeight="1" x14ac:dyDescent="0.25">
      <c r="Q46" s="230"/>
      <c r="R46" s="281"/>
      <c r="AB46" s="281"/>
      <c r="AC46" s="281"/>
      <c r="AL46" s="230"/>
      <c r="AU46" s="212"/>
    </row>
    <row r="47" spans="17:47" ht="30" customHeight="1" x14ac:dyDescent="0.25">
      <c r="Q47" s="230"/>
      <c r="R47" s="281"/>
      <c r="AB47" s="281"/>
      <c r="AC47" s="281"/>
      <c r="AL47" s="230"/>
      <c r="AU47" s="212"/>
    </row>
    <row r="48" spans="17:47" ht="30" customHeight="1" x14ac:dyDescent="0.25">
      <c r="Q48" s="230"/>
      <c r="R48" s="281"/>
      <c r="AB48" s="281"/>
      <c r="AC48" s="281"/>
      <c r="AL48" s="230"/>
      <c r="AU48" s="212"/>
    </row>
    <row r="49" spans="17:47" ht="30" customHeight="1" x14ac:dyDescent="0.25">
      <c r="Q49" s="230"/>
      <c r="R49" s="281"/>
      <c r="AB49" s="281"/>
      <c r="AC49" s="281"/>
      <c r="AL49" s="230"/>
      <c r="AU49" s="212"/>
    </row>
    <row r="50" spans="17:47" ht="30" customHeight="1" x14ac:dyDescent="0.25">
      <c r="Q50" s="230"/>
      <c r="R50" s="281"/>
      <c r="AB50" s="281"/>
      <c r="AC50" s="281"/>
      <c r="AL50" s="230"/>
      <c r="AU50" s="212"/>
    </row>
    <row r="51" spans="17:47" ht="30" customHeight="1" x14ac:dyDescent="0.25">
      <c r="Q51" s="230"/>
      <c r="R51" s="281"/>
      <c r="AB51" s="281"/>
      <c r="AC51" s="281"/>
      <c r="AL51" s="230"/>
      <c r="AU51" s="212"/>
    </row>
    <row r="52" spans="17:47" ht="30" customHeight="1" x14ac:dyDescent="0.25">
      <c r="Q52" s="230"/>
      <c r="R52" s="281"/>
      <c r="AB52" s="281"/>
      <c r="AC52" s="281"/>
      <c r="AL52" s="230"/>
      <c r="AU52" s="212"/>
    </row>
    <row r="53" spans="17:47" ht="30" customHeight="1" x14ac:dyDescent="0.25">
      <c r="Q53" s="230"/>
      <c r="R53" s="281"/>
      <c r="AB53" s="281"/>
      <c r="AC53" s="281"/>
      <c r="AL53" s="230"/>
      <c r="AU53" s="212"/>
    </row>
    <row r="54" spans="17:47" ht="30" customHeight="1" x14ac:dyDescent="0.25">
      <c r="Q54" s="230"/>
      <c r="R54" s="281"/>
      <c r="AB54" s="281"/>
      <c r="AC54" s="281"/>
      <c r="AL54" s="230"/>
      <c r="AU54" s="212"/>
    </row>
    <row r="55" spans="17:47" ht="30" customHeight="1" x14ac:dyDescent="0.25">
      <c r="Q55" s="230"/>
      <c r="R55" s="281"/>
      <c r="AB55" s="281"/>
      <c r="AC55" s="281"/>
      <c r="AL55" s="230"/>
      <c r="AU55" s="212"/>
    </row>
    <row r="56" spans="17:47" ht="30" customHeight="1" x14ac:dyDescent="0.25">
      <c r="Q56" s="230"/>
      <c r="R56" s="281"/>
      <c r="AB56" s="281"/>
      <c r="AC56" s="281"/>
      <c r="AL56" s="230"/>
      <c r="AU56" s="212"/>
    </row>
    <row r="57" spans="17:47" ht="30" customHeight="1" x14ac:dyDescent="0.25">
      <c r="Q57" s="230"/>
      <c r="R57" s="281"/>
      <c r="AB57" s="281"/>
      <c r="AC57" s="281"/>
      <c r="AL57" s="230"/>
      <c r="AU57" s="212"/>
    </row>
  </sheetData>
  <autoFilter ref="A6:H6" xr:uid="{A8322B98-64E2-40E9-9F0A-63BECE11F617}"/>
  <mergeCells count="43">
    <mergeCell ref="R5:R6"/>
    <mergeCell ref="Q5:Q6"/>
    <mergeCell ref="AB5:AB6"/>
    <mergeCell ref="AL5:AL6"/>
    <mergeCell ref="L5:L6"/>
    <mergeCell ref="M5:M6"/>
    <mergeCell ref="N5:N6"/>
    <mergeCell ref="O5:O6"/>
    <mergeCell ref="P5:P6"/>
    <mergeCell ref="AC5:AC6"/>
    <mergeCell ref="AA5:AA6"/>
    <mergeCell ref="A2:G4"/>
    <mergeCell ref="A5:E5"/>
    <mergeCell ref="F5:G5"/>
    <mergeCell ref="J5:J6"/>
    <mergeCell ref="K5:K6"/>
    <mergeCell ref="I5:I6"/>
    <mergeCell ref="I2:AT4"/>
    <mergeCell ref="AO5:AO6"/>
    <mergeCell ref="AP5:AP6"/>
    <mergeCell ref="AQ5:AQ6"/>
    <mergeCell ref="AR5:AR6"/>
    <mergeCell ref="AS5:AS6"/>
    <mergeCell ref="AI5:AI6"/>
    <mergeCell ref="AJ5:AJ6"/>
    <mergeCell ref="AK5:AK6"/>
    <mergeCell ref="AM5:AM6"/>
    <mergeCell ref="AU5:AU6"/>
    <mergeCell ref="S5:S6"/>
    <mergeCell ref="T5:T6"/>
    <mergeCell ref="U5:U6"/>
    <mergeCell ref="AG5:AG6"/>
    <mergeCell ref="AH5:AH6"/>
    <mergeCell ref="V5:V6"/>
    <mergeCell ref="W5:W6"/>
    <mergeCell ref="X5:X6"/>
    <mergeCell ref="Y5:Y6"/>
    <mergeCell ref="Z5:Z6"/>
    <mergeCell ref="AT5:AT6"/>
    <mergeCell ref="AN5:AN6"/>
    <mergeCell ref="AD5:AD6"/>
    <mergeCell ref="AE5:AE6"/>
    <mergeCell ref="AF5:AF6"/>
  </mergeCells>
  <hyperlinks>
    <hyperlink ref="R16" r:id="rId1" xr:uid="{91A47E20-7309-41EE-9515-7ACC47FE76B6}"/>
    <hyperlink ref="R19" r:id="rId2" xr:uid="{77883F1F-C001-44EB-9577-EABC41503981}"/>
    <hyperlink ref="R7" r:id="rId3" xr:uid="{C18EE5C8-6594-4DDF-9C2A-BB8EF18F2F87}"/>
    <hyperlink ref="AC7" r:id="rId4" xr:uid="{F7A0E1B9-9654-44A2-96D3-2454233F0E20}"/>
    <hyperlink ref="AC24" r:id="rId5" display="../../../../../../:b:/s/Fonvalmed2/EU0iQwV-ZEhInh7fbI-0ZG4B5oX3W7N1Xy0qL9MtR7osGA?e=EJHZA3" xr:uid="{74E58CB7-894B-4847-B5D2-18BD03668938}"/>
    <hyperlink ref="AC8" r:id="rId6" location="reportes-de-control-interno" xr:uid="{F0A2D619-43A3-42EE-A038-3C4DE27FFC59}"/>
    <hyperlink ref="AC9" r:id="rId7" location="reportes-de-control-interno" xr:uid="{D5004787-238A-4541-A0FC-6842C426B478}"/>
    <hyperlink ref="AC12" r:id="rId8" xr:uid="{9C228F90-1E74-4E9D-8296-CAB9DBAFCA3A}"/>
    <hyperlink ref="AC20" r:id="rId9" xr:uid="{350A31E2-A8D1-4D03-96A9-C7E8FCDE7E58}"/>
  </hyperlinks>
  <pageMargins left="0.7" right="0.7" top="0.75" bottom="0.75" header="0.3" footer="0.3"/>
  <pageSetup paperSize="9" orientation="portrait" r:id="rId10"/>
  <drawing r:id="rId1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8F7A0-8904-47B0-98C1-0B7E10BEEB55}">
  <dimension ref="A1:B16"/>
  <sheetViews>
    <sheetView showGridLines="0" workbookViewId="0">
      <pane xSplit="1" ySplit="2" topLeftCell="B3" activePane="bottomRight" state="frozen"/>
      <selection pane="topRight" activeCell="D53" sqref="D53"/>
      <selection pane="bottomLeft" activeCell="D53" sqref="D53"/>
      <selection pane="bottomRight" activeCell="D53" sqref="D53"/>
    </sheetView>
  </sheetViews>
  <sheetFormatPr baseColWidth="10" defaultColWidth="11.42578125" defaultRowHeight="15" x14ac:dyDescent="0.25"/>
  <cols>
    <col min="1" max="1" width="17.5703125" style="33" customWidth="1"/>
    <col min="2" max="2" width="57.5703125" style="33" customWidth="1"/>
    <col min="3" max="16384" width="11.42578125" style="33"/>
  </cols>
  <sheetData>
    <row r="1" spans="1:2" x14ac:dyDescent="0.25">
      <c r="A1" s="110" t="s">
        <v>915</v>
      </c>
    </row>
    <row r="2" spans="1:2" ht="19.5" customHeight="1" x14ac:dyDescent="0.25">
      <c r="A2" s="87" t="s">
        <v>916</v>
      </c>
      <c r="B2" s="87" t="s">
        <v>917</v>
      </c>
    </row>
    <row r="3" spans="1:2" s="93" customFormat="1" ht="24.75" customHeight="1" x14ac:dyDescent="0.25">
      <c r="A3" s="798" t="s">
        <v>918</v>
      </c>
      <c r="B3" s="92" t="s">
        <v>919</v>
      </c>
    </row>
    <row r="4" spans="1:2" s="93" customFormat="1" ht="24.75" customHeight="1" x14ac:dyDescent="0.25">
      <c r="A4" s="798"/>
      <c r="B4" s="92" t="s">
        <v>98</v>
      </c>
    </row>
    <row r="5" spans="1:2" s="93" customFormat="1" ht="24.75" customHeight="1" x14ac:dyDescent="0.25">
      <c r="A5" s="798"/>
      <c r="B5" s="92" t="s">
        <v>297</v>
      </c>
    </row>
    <row r="6" spans="1:2" s="93" customFormat="1" ht="24.75" customHeight="1" x14ac:dyDescent="0.25">
      <c r="A6" s="798" t="s">
        <v>920</v>
      </c>
      <c r="B6" s="92" t="s">
        <v>921</v>
      </c>
    </row>
    <row r="7" spans="1:2" s="93" customFormat="1" ht="24.75" customHeight="1" x14ac:dyDescent="0.25">
      <c r="A7" s="798"/>
      <c r="B7" s="92" t="s">
        <v>922</v>
      </c>
    </row>
    <row r="8" spans="1:2" s="93" customFormat="1" ht="24.75" customHeight="1" x14ac:dyDescent="0.25">
      <c r="A8" s="798"/>
      <c r="B8" s="92" t="s">
        <v>923</v>
      </c>
    </row>
    <row r="9" spans="1:2" s="93" customFormat="1" ht="24.75" customHeight="1" x14ac:dyDescent="0.25">
      <c r="A9" s="797" t="s">
        <v>924</v>
      </c>
      <c r="B9" s="92" t="s">
        <v>105</v>
      </c>
    </row>
    <row r="10" spans="1:2" s="93" customFormat="1" ht="24.75" customHeight="1" x14ac:dyDescent="0.25">
      <c r="A10" s="797"/>
      <c r="B10" s="92" t="s">
        <v>107</v>
      </c>
    </row>
    <row r="11" spans="1:2" s="93" customFormat="1" ht="24.75" customHeight="1" x14ac:dyDescent="0.25">
      <c r="A11" s="797"/>
      <c r="B11" s="92" t="s">
        <v>799</v>
      </c>
    </row>
    <row r="12" spans="1:2" s="93" customFormat="1" ht="24.75" customHeight="1" x14ac:dyDescent="0.25">
      <c r="A12" s="797"/>
      <c r="B12" s="92" t="s">
        <v>925</v>
      </c>
    </row>
    <row r="13" spans="1:2" s="93" customFormat="1" ht="24.75" customHeight="1" x14ac:dyDescent="0.25">
      <c r="A13" s="797"/>
      <c r="B13" s="92" t="s">
        <v>926</v>
      </c>
    </row>
    <row r="14" spans="1:2" ht="21" customHeight="1" x14ac:dyDescent="0.25">
      <c r="A14" s="82" t="s">
        <v>927</v>
      </c>
      <c r="B14" s="82" t="s">
        <v>867</v>
      </c>
    </row>
    <row r="16" spans="1:2" x14ac:dyDescent="0.25">
      <c r="A16" s="33" t="s">
        <v>928</v>
      </c>
    </row>
  </sheetData>
  <mergeCells count="3">
    <mergeCell ref="A9:A13"/>
    <mergeCell ref="A6:A8"/>
    <mergeCell ref="A3:A5"/>
  </mergeCells>
  <hyperlinks>
    <hyperlink ref="A1" location="INICIO!A1" display="INICIO" xr:uid="{8E764662-D07A-4195-8A76-A51A2ACCF218}"/>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02741-897D-4F4B-8F64-25435BB62B52}">
  <dimension ref="B1:G610"/>
  <sheetViews>
    <sheetView showGridLines="0" workbookViewId="0">
      <pane ySplit="6" topLeftCell="A52" activePane="bottomLeft" state="frozen"/>
      <selection activeCell="D53" sqref="D53"/>
      <selection pane="bottomLeft" activeCell="D53" sqref="D53"/>
    </sheetView>
  </sheetViews>
  <sheetFormatPr baseColWidth="10" defaultColWidth="11.42578125" defaultRowHeight="15" x14ac:dyDescent="0.25"/>
  <cols>
    <col min="1" max="1" width="3.5703125" customWidth="1"/>
    <col min="2" max="2" width="15" customWidth="1"/>
    <col min="3" max="3" width="11.42578125" style="46"/>
    <col min="4" max="4" width="20.85546875" customWidth="1"/>
    <col min="5" max="5" width="28.5703125" customWidth="1"/>
    <col min="6" max="6" width="38.42578125" customWidth="1"/>
    <col min="7" max="7" width="17.140625" style="46" customWidth="1"/>
  </cols>
  <sheetData>
    <row r="1" spans="2:7" x14ac:dyDescent="0.25">
      <c r="B1" s="110" t="s">
        <v>915</v>
      </c>
    </row>
    <row r="2" spans="2:7" ht="22.5" customHeight="1" x14ac:dyDescent="0.25">
      <c r="B2" s="803" t="s">
        <v>123</v>
      </c>
      <c r="C2" s="804"/>
      <c r="D2" s="804"/>
      <c r="E2" s="804"/>
      <c r="F2" s="805"/>
      <c r="G2" s="1" t="s">
        <v>124</v>
      </c>
    </row>
    <row r="3" spans="2:7" ht="22.5" customHeight="1" x14ac:dyDescent="0.25">
      <c r="B3" s="806"/>
      <c r="C3" s="807"/>
      <c r="D3" s="807"/>
      <c r="E3" s="807"/>
      <c r="F3" s="808"/>
      <c r="G3" s="1" t="s">
        <v>929</v>
      </c>
    </row>
    <row r="4" spans="2:7" ht="22.5" customHeight="1" x14ac:dyDescent="0.25">
      <c r="B4" s="809"/>
      <c r="C4" s="810"/>
      <c r="D4" s="810"/>
      <c r="E4" s="810"/>
      <c r="F4" s="811"/>
      <c r="G4" s="1" t="s">
        <v>930</v>
      </c>
    </row>
    <row r="5" spans="2:7" ht="23.25" customHeight="1" x14ac:dyDescent="0.25">
      <c r="B5" s="657" t="s">
        <v>128</v>
      </c>
      <c r="C5" s="657"/>
      <c r="D5" s="657"/>
      <c r="E5" s="657"/>
      <c r="F5" s="657"/>
      <c r="G5" s="13" t="s">
        <v>931</v>
      </c>
    </row>
    <row r="6" spans="2:7" x14ac:dyDescent="0.25">
      <c r="B6" s="55" t="s">
        <v>18</v>
      </c>
      <c r="C6" s="39" t="s">
        <v>166</v>
      </c>
      <c r="D6" s="55" t="s">
        <v>167</v>
      </c>
      <c r="E6" s="39" t="s">
        <v>128</v>
      </c>
      <c r="F6" s="39" t="s">
        <v>168</v>
      </c>
      <c r="G6" s="39" t="s">
        <v>376</v>
      </c>
    </row>
    <row r="7" spans="2:7" ht="35.1" customHeight="1" x14ac:dyDescent="0.25">
      <c r="B7" s="56" t="s">
        <v>932</v>
      </c>
      <c r="C7" s="57" t="s">
        <v>173</v>
      </c>
      <c r="D7" s="56" t="s">
        <v>932</v>
      </c>
      <c r="E7" s="813" t="s">
        <v>231</v>
      </c>
      <c r="F7" s="4" t="s">
        <v>800</v>
      </c>
      <c r="G7" s="41">
        <v>1</v>
      </c>
    </row>
    <row r="8" spans="2:7" ht="35.1" customHeight="1" x14ac:dyDescent="0.25">
      <c r="B8" s="56" t="s">
        <v>932</v>
      </c>
      <c r="C8" s="57" t="s">
        <v>173</v>
      </c>
      <c r="D8" s="56" t="s">
        <v>932</v>
      </c>
      <c r="E8" s="813"/>
      <c r="F8" s="29" t="s">
        <v>804</v>
      </c>
      <c r="G8" s="34">
        <v>3</v>
      </c>
    </row>
    <row r="9" spans="2:7" ht="50.25" customHeight="1" x14ac:dyDescent="0.25">
      <c r="B9" s="56" t="s">
        <v>933</v>
      </c>
      <c r="C9" s="57" t="s">
        <v>173</v>
      </c>
      <c r="D9" s="61" t="s">
        <v>934</v>
      </c>
      <c r="E9" s="812" t="s">
        <v>379</v>
      </c>
      <c r="F9" s="4" t="s">
        <v>64</v>
      </c>
      <c r="G9" s="41">
        <v>0.56999999999999995</v>
      </c>
    </row>
    <row r="10" spans="2:7" ht="35.1" customHeight="1" x14ac:dyDescent="0.25">
      <c r="B10" s="56" t="s">
        <v>933</v>
      </c>
      <c r="C10" s="57" t="s">
        <v>173</v>
      </c>
      <c r="D10" s="61" t="s">
        <v>934</v>
      </c>
      <c r="E10" s="812"/>
      <c r="F10" s="4" t="s">
        <v>382</v>
      </c>
      <c r="G10" s="41">
        <f>(95-38)/100</f>
        <v>0.56999999999999995</v>
      </c>
    </row>
    <row r="11" spans="2:7" ht="35.1" customHeight="1" x14ac:dyDescent="0.25">
      <c r="B11" s="56" t="s">
        <v>933</v>
      </c>
      <c r="C11" s="57" t="s">
        <v>173</v>
      </c>
      <c r="D11" s="61" t="s">
        <v>934</v>
      </c>
      <c r="E11" s="812"/>
      <c r="F11" s="4" t="s">
        <v>70</v>
      </c>
      <c r="G11" s="41">
        <f>(95-10)/100</f>
        <v>0.85</v>
      </c>
    </row>
    <row r="12" spans="2:7" ht="43.5" customHeight="1" x14ac:dyDescent="0.25">
      <c r="B12" s="56" t="s">
        <v>933</v>
      </c>
      <c r="C12" s="57" t="s">
        <v>173</v>
      </c>
      <c r="D12" s="61" t="s">
        <v>934</v>
      </c>
      <c r="E12" s="54" t="s">
        <v>385</v>
      </c>
      <c r="F12" s="4" t="s">
        <v>72</v>
      </c>
      <c r="G12" s="50">
        <f>(95-38)/100</f>
        <v>0.56999999999999995</v>
      </c>
    </row>
    <row r="13" spans="2:7" ht="35.1" customHeight="1" x14ac:dyDescent="0.25">
      <c r="B13" s="56" t="s">
        <v>933</v>
      </c>
      <c r="C13" s="57" t="s">
        <v>173</v>
      </c>
      <c r="D13" s="61" t="s">
        <v>934</v>
      </c>
      <c r="E13" s="814" t="s">
        <v>387</v>
      </c>
      <c r="F13" s="4" t="s">
        <v>388</v>
      </c>
      <c r="G13" s="41">
        <f>(95-38)/100</f>
        <v>0.56999999999999995</v>
      </c>
    </row>
    <row r="14" spans="2:7" ht="35.1" customHeight="1" x14ac:dyDescent="0.25">
      <c r="B14" s="56" t="s">
        <v>933</v>
      </c>
      <c r="C14" s="57" t="s">
        <v>173</v>
      </c>
      <c r="D14" s="61" t="s">
        <v>934</v>
      </c>
      <c r="E14" s="814"/>
      <c r="F14" s="4" t="s">
        <v>114</v>
      </c>
      <c r="G14" s="41">
        <f>(95-38)/100</f>
        <v>0.56999999999999995</v>
      </c>
    </row>
    <row r="15" spans="2:7" ht="35.1" customHeight="1" x14ac:dyDescent="0.25">
      <c r="B15" s="56" t="s">
        <v>933</v>
      </c>
      <c r="C15" s="57" t="s">
        <v>173</v>
      </c>
      <c r="D15" s="61" t="s">
        <v>934</v>
      </c>
      <c r="E15" s="814"/>
      <c r="F15" s="4" t="s">
        <v>115</v>
      </c>
      <c r="G15" s="41">
        <f>(95-38)/100</f>
        <v>0.56999999999999995</v>
      </c>
    </row>
    <row r="16" spans="2:7" ht="47.25" customHeight="1" x14ac:dyDescent="0.25">
      <c r="B16" s="56" t="s">
        <v>297</v>
      </c>
      <c r="C16" s="57" t="s">
        <v>173</v>
      </c>
      <c r="D16" s="56" t="s">
        <v>297</v>
      </c>
      <c r="E16" s="15" t="s">
        <v>935</v>
      </c>
      <c r="F16" s="4" t="s">
        <v>81</v>
      </c>
      <c r="G16" s="28">
        <v>2</v>
      </c>
    </row>
    <row r="17" spans="2:7" ht="35.1" customHeight="1" x14ac:dyDescent="0.25">
      <c r="B17" s="56" t="s">
        <v>867</v>
      </c>
      <c r="C17" s="57" t="s">
        <v>868</v>
      </c>
      <c r="D17" s="56" t="s">
        <v>936</v>
      </c>
      <c r="E17" s="58" t="s">
        <v>870</v>
      </c>
      <c r="F17" s="48" t="s">
        <v>871</v>
      </c>
      <c r="G17" s="34">
        <v>4</v>
      </c>
    </row>
    <row r="18" spans="2:7" ht="35.1" customHeight="1" x14ac:dyDescent="0.25">
      <c r="B18" s="56" t="s">
        <v>867</v>
      </c>
      <c r="C18" s="57" t="s">
        <v>868</v>
      </c>
      <c r="D18" s="56" t="s">
        <v>936</v>
      </c>
      <c r="E18" s="58" t="s">
        <v>870</v>
      </c>
      <c r="F18" s="48" t="s">
        <v>876</v>
      </c>
      <c r="G18" s="34">
        <v>2</v>
      </c>
    </row>
    <row r="19" spans="2:7" ht="35.1" customHeight="1" x14ac:dyDescent="0.25">
      <c r="B19" s="56" t="s">
        <v>867</v>
      </c>
      <c r="C19" s="57" t="s">
        <v>868</v>
      </c>
      <c r="D19" s="56" t="s">
        <v>936</v>
      </c>
      <c r="E19" s="58" t="s">
        <v>870</v>
      </c>
      <c r="F19" s="48" t="s">
        <v>879</v>
      </c>
      <c r="G19" s="34">
        <v>2</v>
      </c>
    </row>
    <row r="20" spans="2:7" ht="35.1" customHeight="1" x14ac:dyDescent="0.25">
      <c r="B20" s="56" t="s">
        <v>867</v>
      </c>
      <c r="C20" s="57" t="s">
        <v>868</v>
      </c>
      <c r="D20" s="56" t="s">
        <v>936</v>
      </c>
      <c r="E20" s="58" t="s">
        <v>870</v>
      </c>
      <c r="F20" s="49" t="s">
        <v>884</v>
      </c>
      <c r="G20" s="34">
        <v>1</v>
      </c>
    </row>
    <row r="21" spans="2:7" ht="35.1" customHeight="1" x14ac:dyDescent="0.25">
      <c r="B21" s="56" t="s">
        <v>867</v>
      </c>
      <c r="C21" s="57" t="s">
        <v>868</v>
      </c>
      <c r="D21" s="56" t="s">
        <v>936</v>
      </c>
      <c r="E21" s="58" t="s">
        <v>870</v>
      </c>
      <c r="F21" s="48" t="s">
        <v>885</v>
      </c>
      <c r="G21" s="34">
        <v>3</v>
      </c>
    </row>
    <row r="22" spans="2:7" ht="35.1" customHeight="1" x14ac:dyDescent="0.25">
      <c r="B22" s="56" t="s">
        <v>867</v>
      </c>
      <c r="C22" s="57" t="s">
        <v>868</v>
      </c>
      <c r="D22" s="56" t="s">
        <v>936</v>
      </c>
      <c r="E22" s="58" t="s">
        <v>870</v>
      </c>
      <c r="F22" s="49" t="s">
        <v>888</v>
      </c>
      <c r="G22" s="34">
        <v>1</v>
      </c>
    </row>
    <row r="23" spans="2:7" ht="35.1" customHeight="1" x14ac:dyDescent="0.25">
      <c r="B23" s="56" t="s">
        <v>867</v>
      </c>
      <c r="C23" s="57" t="s">
        <v>868</v>
      </c>
      <c r="D23" s="56" t="s">
        <v>936</v>
      </c>
      <c r="E23" s="58" t="s">
        <v>870</v>
      </c>
      <c r="F23" s="48" t="s">
        <v>881</v>
      </c>
      <c r="G23" s="34">
        <v>1</v>
      </c>
    </row>
    <row r="24" spans="2:7" ht="35.1" customHeight="1" x14ac:dyDescent="0.25">
      <c r="B24" s="56" t="s">
        <v>867</v>
      </c>
      <c r="C24" s="57" t="s">
        <v>868</v>
      </c>
      <c r="D24" s="56" t="s">
        <v>936</v>
      </c>
      <c r="E24" s="58" t="s">
        <v>870</v>
      </c>
      <c r="F24" s="48" t="s">
        <v>937</v>
      </c>
      <c r="G24" s="34">
        <v>1</v>
      </c>
    </row>
    <row r="25" spans="2:7" ht="35.1" customHeight="1" x14ac:dyDescent="0.25">
      <c r="B25" s="9" t="s">
        <v>867</v>
      </c>
      <c r="C25" s="57" t="s">
        <v>868</v>
      </c>
      <c r="D25" s="56" t="s">
        <v>936</v>
      </c>
      <c r="E25" s="58" t="s">
        <v>870</v>
      </c>
      <c r="F25" s="49" t="s">
        <v>938</v>
      </c>
      <c r="G25" s="34">
        <v>2</v>
      </c>
    </row>
    <row r="26" spans="2:7" ht="35.1" customHeight="1" x14ac:dyDescent="0.25">
      <c r="B26" s="56" t="s">
        <v>867</v>
      </c>
      <c r="C26" s="57" t="s">
        <v>868</v>
      </c>
      <c r="D26" s="56" t="s">
        <v>936</v>
      </c>
      <c r="E26" s="58" t="s">
        <v>870</v>
      </c>
      <c r="F26" s="48" t="s">
        <v>894</v>
      </c>
      <c r="G26" s="34">
        <v>1</v>
      </c>
    </row>
    <row r="27" spans="2:7" ht="35.1" customHeight="1" x14ac:dyDescent="0.25">
      <c r="B27" s="56" t="s">
        <v>867</v>
      </c>
      <c r="C27" s="57" t="s">
        <v>868</v>
      </c>
      <c r="D27" s="56" t="s">
        <v>936</v>
      </c>
      <c r="E27" s="58" t="s">
        <v>870</v>
      </c>
      <c r="F27" s="49" t="s">
        <v>897</v>
      </c>
      <c r="G27" s="34">
        <v>2</v>
      </c>
    </row>
    <row r="28" spans="2:7" ht="35.1" customHeight="1" x14ac:dyDescent="0.25">
      <c r="B28" s="56" t="s">
        <v>867</v>
      </c>
      <c r="C28" s="57" t="s">
        <v>868</v>
      </c>
      <c r="D28" s="56" t="s">
        <v>936</v>
      </c>
      <c r="E28" s="58" t="s">
        <v>870</v>
      </c>
      <c r="F28" s="48" t="s">
        <v>899</v>
      </c>
      <c r="G28" s="34">
        <v>2</v>
      </c>
    </row>
    <row r="29" spans="2:7" ht="35.1" customHeight="1" x14ac:dyDescent="0.25">
      <c r="B29" s="56" t="s">
        <v>867</v>
      </c>
      <c r="C29" s="57" t="s">
        <v>868</v>
      </c>
      <c r="D29" s="56" t="s">
        <v>936</v>
      </c>
      <c r="E29" s="58" t="s">
        <v>870</v>
      </c>
      <c r="F29" s="48" t="s">
        <v>901</v>
      </c>
      <c r="G29" s="34">
        <v>2</v>
      </c>
    </row>
    <row r="30" spans="2:7" ht="35.1" customHeight="1" x14ac:dyDescent="0.25">
      <c r="B30" s="56" t="s">
        <v>867</v>
      </c>
      <c r="C30" s="57" t="s">
        <v>868</v>
      </c>
      <c r="D30" s="56" t="s">
        <v>936</v>
      </c>
      <c r="E30" s="58" t="s">
        <v>870</v>
      </c>
      <c r="F30" s="48" t="s">
        <v>904</v>
      </c>
      <c r="G30" s="34">
        <v>1</v>
      </c>
    </row>
    <row r="31" spans="2:7" ht="35.1" customHeight="1" x14ac:dyDescent="0.25">
      <c r="B31" s="56" t="s">
        <v>867</v>
      </c>
      <c r="C31" s="57" t="s">
        <v>868</v>
      </c>
      <c r="D31" s="56" t="s">
        <v>936</v>
      </c>
      <c r="E31" s="58" t="s">
        <v>870</v>
      </c>
      <c r="F31" s="48" t="s">
        <v>907</v>
      </c>
      <c r="G31" s="34">
        <v>1</v>
      </c>
    </row>
    <row r="32" spans="2:7" ht="35.1" customHeight="1" x14ac:dyDescent="0.25">
      <c r="B32" s="56" t="s">
        <v>867</v>
      </c>
      <c r="C32" s="57" t="s">
        <v>868</v>
      </c>
      <c r="D32" s="56" t="s">
        <v>936</v>
      </c>
      <c r="E32" s="58" t="s">
        <v>870</v>
      </c>
      <c r="F32" s="48" t="s">
        <v>908</v>
      </c>
      <c r="G32" s="34">
        <v>1</v>
      </c>
    </row>
    <row r="33" spans="2:7" ht="35.1" customHeight="1" x14ac:dyDescent="0.25">
      <c r="B33" s="56" t="s">
        <v>867</v>
      </c>
      <c r="C33" s="57" t="s">
        <v>868</v>
      </c>
      <c r="D33" s="56" t="s">
        <v>936</v>
      </c>
      <c r="E33" s="58" t="s">
        <v>870</v>
      </c>
      <c r="F33" s="48" t="s">
        <v>939</v>
      </c>
      <c r="G33" s="34">
        <v>1</v>
      </c>
    </row>
    <row r="34" spans="2:7" ht="35.1" customHeight="1" x14ac:dyDescent="0.25">
      <c r="B34" s="56" t="s">
        <v>867</v>
      </c>
      <c r="C34" s="57" t="s">
        <v>868</v>
      </c>
      <c r="D34" s="56" t="s">
        <v>936</v>
      </c>
      <c r="E34" s="58" t="s">
        <v>870</v>
      </c>
      <c r="F34" s="48" t="s">
        <v>912</v>
      </c>
      <c r="G34" s="34">
        <v>5</v>
      </c>
    </row>
    <row r="35" spans="2:7" ht="35.1" customHeight="1" x14ac:dyDescent="0.25">
      <c r="B35" s="56" t="s">
        <v>172</v>
      </c>
      <c r="C35" s="57" t="s">
        <v>173</v>
      </c>
      <c r="D35" s="63" t="s">
        <v>940</v>
      </c>
      <c r="E35" s="815" t="s">
        <v>175</v>
      </c>
      <c r="F35" s="29" t="s">
        <v>941</v>
      </c>
      <c r="G35" s="28">
        <v>1</v>
      </c>
    </row>
    <row r="36" spans="2:7" ht="35.1" customHeight="1" x14ac:dyDescent="0.25">
      <c r="B36" s="56" t="s">
        <v>172</v>
      </c>
      <c r="C36" s="57" t="s">
        <v>173</v>
      </c>
      <c r="D36" s="63" t="s">
        <v>940</v>
      </c>
      <c r="E36" s="815"/>
      <c r="F36" s="29" t="s">
        <v>86</v>
      </c>
      <c r="G36" s="28">
        <v>1</v>
      </c>
    </row>
    <row r="37" spans="2:7" ht="35.1" customHeight="1" x14ac:dyDescent="0.25">
      <c r="B37" s="56" t="s">
        <v>172</v>
      </c>
      <c r="C37" s="57" t="s">
        <v>173</v>
      </c>
      <c r="D37" s="63" t="s">
        <v>942</v>
      </c>
      <c r="E37" s="815"/>
      <c r="F37" s="29" t="s">
        <v>87</v>
      </c>
      <c r="G37" s="28">
        <v>1</v>
      </c>
    </row>
    <row r="38" spans="2:7" ht="35.1" customHeight="1" x14ac:dyDescent="0.25">
      <c r="B38" s="56" t="s">
        <v>172</v>
      </c>
      <c r="C38" s="57" t="s">
        <v>173</v>
      </c>
      <c r="D38" s="63" t="s">
        <v>940</v>
      </c>
      <c r="E38" s="815"/>
      <c r="F38" s="29" t="s">
        <v>88</v>
      </c>
      <c r="G38" s="28">
        <v>1</v>
      </c>
    </row>
    <row r="39" spans="2:7" ht="35.1" customHeight="1" x14ac:dyDescent="0.25">
      <c r="B39" s="56" t="s">
        <v>172</v>
      </c>
      <c r="C39" s="57" t="s">
        <v>173</v>
      </c>
      <c r="D39" s="63" t="s">
        <v>174</v>
      </c>
      <c r="E39" s="815"/>
      <c r="F39" s="21" t="s">
        <v>89</v>
      </c>
      <c r="G39" s="28">
        <v>1</v>
      </c>
    </row>
    <row r="40" spans="2:7" ht="35.1" customHeight="1" x14ac:dyDescent="0.25">
      <c r="B40" s="56" t="s">
        <v>172</v>
      </c>
      <c r="C40" s="57" t="s">
        <v>173</v>
      </c>
      <c r="D40" s="63" t="s">
        <v>940</v>
      </c>
      <c r="E40" s="59" t="s">
        <v>205</v>
      </c>
      <c r="F40" s="29" t="s">
        <v>206</v>
      </c>
      <c r="G40" s="28">
        <v>1</v>
      </c>
    </row>
    <row r="41" spans="2:7" ht="35.1" customHeight="1" x14ac:dyDescent="0.25">
      <c r="B41" s="56" t="s">
        <v>172</v>
      </c>
      <c r="C41" s="57" t="s">
        <v>209</v>
      </c>
      <c r="D41" s="63" t="s">
        <v>174</v>
      </c>
      <c r="E41" s="60" t="s">
        <v>943</v>
      </c>
      <c r="F41" s="60" t="s">
        <v>943</v>
      </c>
      <c r="G41" s="28">
        <v>1</v>
      </c>
    </row>
    <row r="42" spans="2:7" ht="35.1" customHeight="1" x14ac:dyDescent="0.25">
      <c r="B42" s="56" t="s">
        <v>925</v>
      </c>
      <c r="C42" s="57" t="s">
        <v>209</v>
      </c>
      <c r="D42" s="62"/>
      <c r="E42" s="64" t="s">
        <v>218</v>
      </c>
      <c r="F42" s="64" t="s">
        <v>218</v>
      </c>
      <c r="G42" s="52">
        <v>1</v>
      </c>
    </row>
    <row r="43" spans="2:7" ht="35.1" customHeight="1" x14ac:dyDescent="0.25">
      <c r="B43" s="56" t="s">
        <v>98</v>
      </c>
      <c r="C43" s="57" t="s">
        <v>173</v>
      </c>
      <c r="D43" s="56" t="s">
        <v>98</v>
      </c>
      <c r="E43" s="812" t="s">
        <v>944</v>
      </c>
      <c r="F43" s="9" t="s">
        <v>363</v>
      </c>
      <c r="G43" s="34">
        <v>1</v>
      </c>
    </row>
    <row r="44" spans="2:7" ht="35.1" customHeight="1" x14ac:dyDescent="0.25">
      <c r="B44" s="56" t="s">
        <v>98</v>
      </c>
      <c r="C44" s="57" t="s">
        <v>173</v>
      </c>
      <c r="D44" s="56" t="s">
        <v>98</v>
      </c>
      <c r="E44" s="812"/>
      <c r="F44" s="9" t="s">
        <v>366</v>
      </c>
      <c r="G44" s="34">
        <v>1</v>
      </c>
    </row>
    <row r="45" spans="2:7" ht="35.1" customHeight="1" x14ac:dyDescent="0.25">
      <c r="B45" s="56" t="s">
        <v>98</v>
      </c>
      <c r="C45" s="57" t="s">
        <v>173</v>
      </c>
      <c r="D45" s="56" t="s">
        <v>98</v>
      </c>
      <c r="E45" s="816" t="s">
        <v>231</v>
      </c>
      <c r="F45" s="9" t="s">
        <v>74</v>
      </c>
      <c r="G45" s="34">
        <v>1</v>
      </c>
    </row>
    <row r="46" spans="2:7" ht="49.5" customHeight="1" x14ac:dyDescent="0.25">
      <c r="B46" s="56" t="s">
        <v>98</v>
      </c>
      <c r="C46" s="57" t="s">
        <v>173</v>
      </c>
      <c r="D46" s="56" t="s">
        <v>98</v>
      </c>
      <c r="E46" s="816"/>
      <c r="F46" s="30" t="s">
        <v>77</v>
      </c>
      <c r="G46" s="34"/>
    </row>
    <row r="47" spans="2:7" ht="38.25" customHeight="1" x14ac:dyDescent="0.25">
      <c r="B47" s="56" t="s">
        <v>98</v>
      </c>
      <c r="C47" s="57" t="s">
        <v>173</v>
      </c>
      <c r="D47" s="56" t="s">
        <v>98</v>
      </c>
      <c r="E47" s="60" t="s">
        <v>205</v>
      </c>
      <c r="F47" s="30" t="s">
        <v>94</v>
      </c>
      <c r="G47" s="34"/>
    </row>
    <row r="48" spans="2:7" ht="35.1" customHeight="1" x14ac:dyDescent="0.25">
      <c r="B48" s="56" t="s">
        <v>98</v>
      </c>
      <c r="C48" s="57" t="s">
        <v>173</v>
      </c>
      <c r="D48" s="56" t="s">
        <v>98</v>
      </c>
      <c r="E48" s="60" t="s">
        <v>243</v>
      </c>
      <c r="F48" s="9" t="s">
        <v>97</v>
      </c>
      <c r="G48" s="41">
        <v>1</v>
      </c>
    </row>
    <row r="49" spans="2:7" ht="35.1" customHeight="1" x14ac:dyDescent="0.25">
      <c r="B49" s="56" t="s">
        <v>98</v>
      </c>
      <c r="C49" s="57" t="s">
        <v>173</v>
      </c>
      <c r="D49" s="56" t="s">
        <v>98</v>
      </c>
      <c r="E49" s="60" t="s">
        <v>248</v>
      </c>
      <c r="F49" s="9" t="s">
        <v>249</v>
      </c>
      <c r="G49" s="41">
        <v>1</v>
      </c>
    </row>
    <row r="50" spans="2:7" ht="35.1" customHeight="1" x14ac:dyDescent="0.25">
      <c r="B50" s="56" t="s">
        <v>98</v>
      </c>
      <c r="C50" s="57" t="s">
        <v>173</v>
      </c>
      <c r="D50" s="56" t="s">
        <v>98</v>
      </c>
      <c r="E50" s="816" t="s">
        <v>254</v>
      </c>
      <c r="F50" s="9" t="s">
        <v>117</v>
      </c>
      <c r="G50" s="41">
        <v>1</v>
      </c>
    </row>
    <row r="51" spans="2:7" ht="35.1" customHeight="1" x14ac:dyDescent="0.25">
      <c r="B51" s="56" t="s">
        <v>98</v>
      </c>
      <c r="C51" s="57" t="s">
        <v>173</v>
      </c>
      <c r="D51" s="56" t="s">
        <v>98</v>
      </c>
      <c r="E51" s="816"/>
      <c r="F51" s="9" t="s">
        <v>118</v>
      </c>
      <c r="G51" s="41">
        <v>1</v>
      </c>
    </row>
    <row r="52" spans="2:7" ht="35.1" customHeight="1" x14ac:dyDescent="0.25">
      <c r="B52" s="56" t="s">
        <v>98</v>
      </c>
      <c r="C52" s="57" t="s">
        <v>173</v>
      </c>
      <c r="D52" s="56" t="s">
        <v>98</v>
      </c>
      <c r="E52" s="816"/>
      <c r="F52" s="9" t="s">
        <v>119</v>
      </c>
      <c r="G52" s="41">
        <v>1</v>
      </c>
    </row>
    <row r="53" spans="2:7" ht="35.1" customHeight="1" x14ac:dyDescent="0.25">
      <c r="B53" s="56" t="s">
        <v>98</v>
      </c>
      <c r="C53" s="57" t="s">
        <v>173</v>
      </c>
      <c r="D53" s="56" t="s">
        <v>98</v>
      </c>
      <c r="E53" s="816"/>
      <c r="F53" s="9" t="s">
        <v>120</v>
      </c>
      <c r="G53" s="41">
        <v>1</v>
      </c>
    </row>
    <row r="54" spans="2:7" ht="35.1" customHeight="1" x14ac:dyDescent="0.25">
      <c r="B54" s="56" t="s">
        <v>98</v>
      </c>
      <c r="C54" s="57" t="s">
        <v>173</v>
      </c>
      <c r="D54" s="56" t="s">
        <v>98</v>
      </c>
      <c r="E54" s="816"/>
      <c r="F54" s="30" t="s">
        <v>271</v>
      </c>
      <c r="G54" s="41"/>
    </row>
    <row r="55" spans="2:7" ht="35.1" customHeight="1" x14ac:dyDescent="0.25">
      <c r="B55" s="56" t="s">
        <v>98</v>
      </c>
      <c r="C55" s="57" t="s">
        <v>209</v>
      </c>
      <c r="D55" s="56" t="s">
        <v>98</v>
      </c>
      <c r="E55" s="60" t="s">
        <v>274</v>
      </c>
      <c r="F55" s="2" t="s">
        <v>275</v>
      </c>
      <c r="G55" s="41">
        <v>1</v>
      </c>
    </row>
    <row r="56" spans="2:7" ht="35.1" customHeight="1" x14ac:dyDescent="0.25">
      <c r="B56" s="56" t="s">
        <v>926</v>
      </c>
      <c r="C56" s="57" t="s">
        <v>173</v>
      </c>
      <c r="D56" s="28" t="s">
        <v>945</v>
      </c>
      <c r="E56" s="812" t="s">
        <v>205</v>
      </c>
      <c r="F56" s="29" t="s">
        <v>91</v>
      </c>
      <c r="G56" s="51">
        <v>0.6</v>
      </c>
    </row>
    <row r="57" spans="2:7" ht="35.1" customHeight="1" x14ac:dyDescent="0.25">
      <c r="B57" s="56" t="s">
        <v>926</v>
      </c>
      <c r="C57" s="57" t="s">
        <v>173</v>
      </c>
      <c r="D57" s="28" t="s">
        <v>945</v>
      </c>
      <c r="E57" s="812"/>
      <c r="F57" s="29" t="s">
        <v>93</v>
      </c>
      <c r="G57" s="51">
        <v>0.6</v>
      </c>
    </row>
    <row r="58" spans="2:7" ht="35.1" customHeight="1" x14ac:dyDescent="0.25">
      <c r="B58" s="56" t="s">
        <v>926</v>
      </c>
      <c r="C58" s="57" t="s">
        <v>173</v>
      </c>
      <c r="D58" s="28" t="s">
        <v>945</v>
      </c>
      <c r="E58" s="812" t="s">
        <v>486</v>
      </c>
      <c r="F58" s="29" t="s">
        <v>100</v>
      </c>
      <c r="G58" s="51">
        <v>0.8</v>
      </c>
    </row>
    <row r="59" spans="2:7" ht="35.1" customHeight="1" x14ac:dyDescent="0.25">
      <c r="B59" s="56" t="s">
        <v>926</v>
      </c>
      <c r="C59" s="57" t="s">
        <v>173</v>
      </c>
      <c r="D59" s="28" t="s">
        <v>945</v>
      </c>
      <c r="E59" s="812"/>
      <c r="F59" s="29" t="s">
        <v>101</v>
      </c>
      <c r="G59" s="51">
        <v>0.8</v>
      </c>
    </row>
    <row r="60" spans="2:7" ht="40.5" customHeight="1" x14ac:dyDescent="0.25">
      <c r="B60" s="56" t="s">
        <v>926</v>
      </c>
      <c r="C60" s="57" t="s">
        <v>209</v>
      </c>
      <c r="D60" s="799" t="s">
        <v>946</v>
      </c>
      <c r="E60" s="65" t="s">
        <v>947</v>
      </c>
      <c r="F60" s="29"/>
      <c r="G60" s="41">
        <v>1</v>
      </c>
    </row>
    <row r="61" spans="2:7" ht="35.1" customHeight="1" x14ac:dyDescent="0.25">
      <c r="B61" s="56" t="s">
        <v>926</v>
      </c>
      <c r="C61" s="57" t="s">
        <v>209</v>
      </c>
      <c r="D61" s="800"/>
      <c r="E61" s="60" t="s">
        <v>528</v>
      </c>
      <c r="F61" s="18" t="s">
        <v>529</v>
      </c>
      <c r="G61" s="41">
        <v>1</v>
      </c>
    </row>
    <row r="62" spans="2:7" ht="35.1" customHeight="1" x14ac:dyDescent="0.25">
      <c r="B62" s="56" t="s">
        <v>926</v>
      </c>
      <c r="C62" s="57" t="s">
        <v>209</v>
      </c>
      <c r="D62" s="800"/>
      <c r="E62" s="60" t="s">
        <v>528</v>
      </c>
      <c r="F62" s="18" t="s">
        <v>531</v>
      </c>
      <c r="G62" s="41">
        <v>1</v>
      </c>
    </row>
    <row r="63" spans="2:7" ht="35.1" customHeight="1" x14ac:dyDescent="0.25">
      <c r="B63" s="56" t="s">
        <v>926</v>
      </c>
      <c r="C63" s="57" t="s">
        <v>209</v>
      </c>
      <c r="D63" s="800"/>
      <c r="E63" s="60" t="s">
        <v>528</v>
      </c>
      <c r="F63" s="18" t="s">
        <v>532</v>
      </c>
      <c r="G63" s="41">
        <v>1</v>
      </c>
    </row>
    <row r="64" spans="2:7" ht="41.25" customHeight="1" x14ac:dyDescent="0.25">
      <c r="B64" s="56" t="s">
        <v>926</v>
      </c>
      <c r="C64" s="57" t="s">
        <v>209</v>
      </c>
      <c r="D64" s="800"/>
      <c r="E64" s="60" t="s">
        <v>533</v>
      </c>
      <c r="F64" s="18" t="s">
        <v>534</v>
      </c>
      <c r="G64" s="41">
        <v>1</v>
      </c>
    </row>
    <row r="65" spans="2:7" ht="35.1" customHeight="1" x14ac:dyDescent="0.25">
      <c r="B65" s="56" t="s">
        <v>926</v>
      </c>
      <c r="C65" s="57" t="s">
        <v>209</v>
      </c>
      <c r="D65" s="800"/>
      <c r="E65" s="60" t="s">
        <v>533</v>
      </c>
      <c r="F65" s="18" t="s">
        <v>535</v>
      </c>
      <c r="G65" s="41">
        <v>1</v>
      </c>
    </row>
    <row r="66" spans="2:7" ht="35.1" customHeight="1" x14ac:dyDescent="0.25">
      <c r="B66" s="56" t="s">
        <v>926</v>
      </c>
      <c r="C66" s="57" t="s">
        <v>209</v>
      </c>
      <c r="D66" s="800"/>
      <c r="E66" s="60" t="s">
        <v>533</v>
      </c>
      <c r="F66" s="18" t="s">
        <v>536</v>
      </c>
      <c r="G66" s="41">
        <v>1</v>
      </c>
    </row>
    <row r="67" spans="2:7" ht="35.1" customHeight="1" x14ac:dyDescent="0.25">
      <c r="B67" s="56" t="s">
        <v>926</v>
      </c>
      <c r="C67" s="57" t="s">
        <v>209</v>
      </c>
      <c r="D67" s="800"/>
      <c r="E67" s="60" t="s">
        <v>533</v>
      </c>
      <c r="F67" s="18" t="s">
        <v>531</v>
      </c>
      <c r="G67" s="41">
        <v>1</v>
      </c>
    </row>
    <row r="68" spans="2:7" ht="35.1" customHeight="1" x14ac:dyDescent="0.25">
      <c r="B68" s="56" t="s">
        <v>926</v>
      </c>
      <c r="C68" s="57" t="s">
        <v>209</v>
      </c>
      <c r="D68" s="800"/>
      <c r="E68" s="60" t="s">
        <v>533</v>
      </c>
      <c r="F68" s="18" t="s">
        <v>537</v>
      </c>
      <c r="G68" s="41">
        <v>1</v>
      </c>
    </row>
    <row r="69" spans="2:7" ht="35.1" customHeight="1" x14ac:dyDescent="0.25">
      <c r="B69" s="56" t="s">
        <v>926</v>
      </c>
      <c r="C69" s="57" t="s">
        <v>209</v>
      </c>
      <c r="D69" s="800"/>
      <c r="E69" s="60" t="s">
        <v>533</v>
      </c>
      <c r="F69" s="18" t="s">
        <v>538</v>
      </c>
      <c r="G69" s="41">
        <v>1</v>
      </c>
    </row>
    <row r="70" spans="2:7" ht="35.1" customHeight="1" x14ac:dyDescent="0.25">
      <c r="B70" s="56" t="s">
        <v>926</v>
      </c>
      <c r="C70" s="57" t="s">
        <v>209</v>
      </c>
      <c r="D70" s="800"/>
      <c r="E70" s="60" t="s">
        <v>533</v>
      </c>
      <c r="F70" s="18" t="s">
        <v>531</v>
      </c>
      <c r="G70" s="41">
        <v>1</v>
      </c>
    </row>
    <row r="71" spans="2:7" ht="35.1" customHeight="1" x14ac:dyDescent="0.25">
      <c r="B71" s="56" t="s">
        <v>926</v>
      </c>
      <c r="C71" s="57" t="s">
        <v>209</v>
      </c>
      <c r="D71" s="800"/>
      <c r="E71" s="60" t="s">
        <v>533</v>
      </c>
      <c r="F71" s="18" t="s">
        <v>539</v>
      </c>
      <c r="G71" s="41">
        <v>1</v>
      </c>
    </row>
    <row r="72" spans="2:7" ht="35.1" customHeight="1" x14ac:dyDescent="0.25">
      <c r="B72" s="56" t="s">
        <v>926</v>
      </c>
      <c r="C72" s="57" t="s">
        <v>209</v>
      </c>
      <c r="D72" s="800"/>
      <c r="E72" s="60" t="s">
        <v>533</v>
      </c>
      <c r="F72" s="18" t="s">
        <v>531</v>
      </c>
      <c r="G72" s="41">
        <v>1</v>
      </c>
    </row>
    <row r="73" spans="2:7" ht="35.1" customHeight="1" x14ac:dyDescent="0.25">
      <c r="B73" s="56" t="s">
        <v>926</v>
      </c>
      <c r="C73" s="57" t="s">
        <v>209</v>
      </c>
      <c r="D73" s="800"/>
      <c r="E73" s="60" t="s">
        <v>533</v>
      </c>
      <c r="F73" s="18" t="s">
        <v>540</v>
      </c>
      <c r="G73" s="41">
        <v>1</v>
      </c>
    </row>
    <row r="74" spans="2:7" ht="35.1" customHeight="1" x14ac:dyDescent="0.25">
      <c r="B74" s="56" t="s">
        <v>926</v>
      </c>
      <c r="C74" s="57" t="s">
        <v>209</v>
      </c>
      <c r="D74" s="800"/>
      <c r="E74" s="60" t="s">
        <v>533</v>
      </c>
      <c r="F74" s="18" t="s">
        <v>531</v>
      </c>
      <c r="G74" s="41">
        <v>1</v>
      </c>
    </row>
    <row r="75" spans="2:7" ht="35.1" customHeight="1" x14ac:dyDescent="0.25">
      <c r="B75" s="56" t="s">
        <v>926</v>
      </c>
      <c r="C75" s="57" t="s">
        <v>209</v>
      </c>
      <c r="D75" s="800"/>
      <c r="E75" s="60" t="s">
        <v>533</v>
      </c>
      <c r="F75" s="18" t="s">
        <v>541</v>
      </c>
      <c r="G75" s="41">
        <v>1</v>
      </c>
    </row>
    <row r="76" spans="2:7" ht="35.1" customHeight="1" x14ac:dyDescent="0.25">
      <c r="B76" s="56" t="s">
        <v>926</v>
      </c>
      <c r="C76" s="57" t="s">
        <v>209</v>
      </c>
      <c r="D76" s="800"/>
      <c r="E76" s="60" t="s">
        <v>533</v>
      </c>
      <c r="F76" s="18" t="s">
        <v>531</v>
      </c>
      <c r="G76" s="41">
        <v>1</v>
      </c>
    </row>
    <row r="77" spans="2:7" ht="35.1" customHeight="1" x14ac:dyDescent="0.25">
      <c r="B77" s="56" t="s">
        <v>926</v>
      </c>
      <c r="C77" s="57" t="s">
        <v>209</v>
      </c>
      <c r="D77" s="800"/>
      <c r="E77" s="60" t="s">
        <v>533</v>
      </c>
      <c r="F77" s="18" t="s">
        <v>542</v>
      </c>
      <c r="G77" s="41">
        <v>1</v>
      </c>
    </row>
    <row r="78" spans="2:7" ht="35.1" customHeight="1" x14ac:dyDescent="0.25">
      <c r="B78" s="56" t="s">
        <v>926</v>
      </c>
      <c r="C78" s="57" t="s">
        <v>209</v>
      </c>
      <c r="D78" s="800"/>
      <c r="E78" s="60" t="s">
        <v>533</v>
      </c>
      <c r="F78" s="18" t="s">
        <v>531</v>
      </c>
      <c r="G78" s="41">
        <v>1</v>
      </c>
    </row>
    <row r="79" spans="2:7" ht="35.1" customHeight="1" x14ac:dyDescent="0.25">
      <c r="B79" s="56" t="s">
        <v>926</v>
      </c>
      <c r="C79" s="57" t="s">
        <v>209</v>
      </c>
      <c r="D79" s="800"/>
      <c r="E79" s="60" t="s">
        <v>533</v>
      </c>
      <c r="F79" s="18" t="s">
        <v>543</v>
      </c>
      <c r="G79" s="41">
        <v>1</v>
      </c>
    </row>
    <row r="80" spans="2:7" ht="35.1" customHeight="1" x14ac:dyDescent="0.25">
      <c r="B80" s="56" t="s">
        <v>926</v>
      </c>
      <c r="C80" s="57" t="s">
        <v>209</v>
      </c>
      <c r="D80" s="800"/>
      <c r="E80" s="60" t="s">
        <v>544</v>
      </c>
      <c r="F80" s="18" t="s">
        <v>545</v>
      </c>
      <c r="G80" s="41">
        <v>1</v>
      </c>
    </row>
    <row r="81" spans="2:7" ht="35.1" customHeight="1" x14ac:dyDescent="0.25">
      <c r="B81" s="56" t="s">
        <v>926</v>
      </c>
      <c r="C81" s="57" t="s">
        <v>209</v>
      </c>
      <c r="D81" s="800"/>
      <c r="E81" s="60" t="s">
        <v>544</v>
      </c>
      <c r="F81" s="18" t="s">
        <v>547</v>
      </c>
      <c r="G81" s="41">
        <v>1</v>
      </c>
    </row>
    <row r="82" spans="2:7" ht="35.1" customHeight="1" x14ac:dyDescent="0.25">
      <c r="B82" s="56" t="s">
        <v>926</v>
      </c>
      <c r="C82" s="57" t="s">
        <v>209</v>
      </c>
      <c r="D82" s="800"/>
      <c r="E82" s="60" t="s">
        <v>548</v>
      </c>
      <c r="F82" s="18" t="s">
        <v>549</v>
      </c>
      <c r="G82" s="41">
        <v>1</v>
      </c>
    </row>
    <row r="83" spans="2:7" ht="35.1" customHeight="1" x14ac:dyDescent="0.25">
      <c r="B83" s="56" t="s">
        <v>926</v>
      </c>
      <c r="C83" s="57" t="s">
        <v>209</v>
      </c>
      <c r="D83" s="800"/>
      <c r="E83" s="60" t="s">
        <v>550</v>
      </c>
      <c r="F83" s="18" t="s">
        <v>551</v>
      </c>
      <c r="G83" s="41">
        <v>1</v>
      </c>
    </row>
    <row r="84" spans="2:7" ht="35.1" customHeight="1" x14ac:dyDescent="0.25">
      <c r="B84" s="56" t="s">
        <v>926</v>
      </c>
      <c r="C84" s="57" t="s">
        <v>209</v>
      </c>
      <c r="D84" s="800"/>
      <c r="E84" s="60" t="s">
        <v>550</v>
      </c>
      <c r="F84" s="18" t="s">
        <v>552</v>
      </c>
      <c r="G84" s="41">
        <v>1</v>
      </c>
    </row>
    <row r="85" spans="2:7" ht="35.1" customHeight="1" x14ac:dyDescent="0.25">
      <c r="B85" s="56" t="s">
        <v>926</v>
      </c>
      <c r="C85" s="57" t="s">
        <v>209</v>
      </c>
      <c r="D85" s="801"/>
      <c r="E85" s="60" t="s">
        <v>553</v>
      </c>
      <c r="F85" s="18" t="s">
        <v>554</v>
      </c>
      <c r="G85" s="41">
        <v>1</v>
      </c>
    </row>
    <row r="86" spans="2:7" ht="35.1" customHeight="1" x14ac:dyDescent="0.25">
      <c r="B86" s="56" t="s">
        <v>926</v>
      </c>
      <c r="C86" s="57" t="s">
        <v>209</v>
      </c>
      <c r="D86" s="28" t="s">
        <v>945</v>
      </c>
      <c r="E86" s="60" t="s">
        <v>516</v>
      </c>
      <c r="F86" s="17" t="s">
        <v>948</v>
      </c>
      <c r="G86" s="51">
        <v>1</v>
      </c>
    </row>
    <row r="87" spans="2:7" ht="35.1" customHeight="1" x14ac:dyDescent="0.25">
      <c r="B87" s="56" t="s">
        <v>926</v>
      </c>
      <c r="C87" s="57" t="s">
        <v>209</v>
      </c>
      <c r="D87" s="28" t="s">
        <v>945</v>
      </c>
      <c r="E87" s="60" t="s">
        <v>519</v>
      </c>
      <c r="F87" s="53" t="s">
        <v>520</v>
      </c>
      <c r="G87" s="51">
        <v>1</v>
      </c>
    </row>
    <row r="88" spans="2:7" ht="35.1" customHeight="1" x14ac:dyDescent="0.25">
      <c r="B88" s="56" t="s">
        <v>926</v>
      </c>
      <c r="C88" s="57" t="s">
        <v>209</v>
      </c>
      <c r="D88" s="28" t="s">
        <v>945</v>
      </c>
      <c r="E88" s="60" t="s">
        <v>949</v>
      </c>
      <c r="F88" s="49" t="s">
        <v>950</v>
      </c>
      <c r="G88" s="51">
        <v>1</v>
      </c>
    </row>
    <row r="89" spans="2:7" ht="35.1" customHeight="1" x14ac:dyDescent="0.25">
      <c r="B89" s="5" t="s">
        <v>855</v>
      </c>
      <c r="C89" s="4" t="s">
        <v>209</v>
      </c>
      <c r="D89" s="5" t="s">
        <v>855</v>
      </c>
      <c r="E89" s="14" t="s">
        <v>857</v>
      </c>
      <c r="F89" s="14" t="s">
        <v>857</v>
      </c>
      <c r="G89" s="51">
        <v>1</v>
      </c>
    </row>
    <row r="90" spans="2:7" ht="35.1" customHeight="1" x14ac:dyDescent="0.25">
      <c r="B90" s="56" t="s">
        <v>951</v>
      </c>
      <c r="C90" s="43" t="s">
        <v>209</v>
      </c>
      <c r="D90" s="21" t="s">
        <v>952</v>
      </c>
      <c r="E90" s="64" t="s">
        <v>218</v>
      </c>
      <c r="F90" s="64" t="s">
        <v>218</v>
      </c>
      <c r="G90" s="51">
        <v>1</v>
      </c>
    </row>
    <row r="91" spans="2:7" ht="35.1" customHeight="1" x14ac:dyDescent="0.25">
      <c r="B91" s="5" t="s">
        <v>415</v>
      </c>
      <c r="C91" s="4" t="s">
        <v>173</v>
      </c>
      <c r="D91" s="21" t="s">
        <v>953</v>
      </c>
      <c r="E91" s="802" t="s">
        <v>417</v>
      </c>
      <c r="F91" s="15" t="s">
        <v>954</v>
      </c>
      <c r="G91" s="51">
        <v>1</v>
      </c>
    </row>
    <row r="92" spans="2:7" ht="35.1" customHeight="1" x14ac:dyDescent="0.25">
      <c r="B92" s="5" t="s">
        <v>415</v>
      </c>
      <c r="C92" s="4" t="s">
        <v>173</v>
      </c>
      <c r="D92" s="21" t="s">
        <v>953</v>
      </c>
      <c r="E92" s="802"/>
      <c r="F92" s="66" t="s">
        <v>955</v>
      </c>
      <c r="G92" s="51">
        <v>1</v>
      </c>
    </row>
    <row r="93" spans="2:7" ht="35.1" customHeight="1" x14ac:dyDescent="0.25">
      <c r="B93" s="5" t="s">
        <v>415</v>
      </c>
      <c r="C93" s="4" t="s">
        <v>173</v>
      </c>
      <c r="D93" s="21" t="s">
        <v>953</v>
      </c>
      <c r="E93" s="802"/>
      <c r="F93" s="67" t="s">
        <v>956</v>
      </c>
      <c r="G93" s="51">
        <v>1</v>
      </c>
    </row>
    <row r="94" spans="2:7" ht="35.1" customHeight="1" x14ac:dyDescent="0.25">
      <c r="B94" s="5" t="s">
        <v>415</v>
      </c>
      <c r="C94" s="4" t="s">
        <v>173</v>
      </c>
      <c r="D94" s="21" t="s">
        <v>953</v>
      </c>
      <c r="E94" s="802"/>
      <c r="F94" s="67" t="s">
        <v>957</v>
      </c>
      <c r="G94" s="51">
        <v>1</v>
      </c>
    </row>
    <row r="95" spans="2:7" ht="35.1" customHeight="1" x14ac:dyDescent="0.25">
      <c r="B95" s="5" t="s">
        <v>415</v>
      </c>
      <c r="C95" s="4" t="s">
        <v>173</v>
      </c>
      <c r="D95" s="21" t="s">
        <v>953</v>
      </c>
      <c r="E95" s="802"/>
      <c r="F95" s="15" t="s">
        <v>422</v>
      </c>
      <c r="G95" s="51">
        <v>1</v>
      </c>
    </row>
    <row r="96" spans="2:7" ht="35.1" customHeight="1" x14ac:dyDescent="0.25">
      <c r="B96" s="5" t="s">
        <v>415</v>
      </c>
      <c r="C96" s="4" t="s">
        <v>173</v>
      </c>
      <c r="D96" s="21" t="s">
        <v>953</v>
      </c>
      <c r="E96" s="802"/>
      <c r="F96" s="67" t="s">
        <v>958</v>
      </c>
      <c r="G96" s="51">
        <v>1</v>
      </c>
    </row>
    <row r="97" spans="2:7" ht="35.1" customHeight="1" x14ac:dyDescent="0.25">
      <c r="B97" s="5" t="s">
        <v>415</v>
      </c>
      <c r="C97" s="4" t="s">
        <v>173</v>
      </c>
      <c r="D97" s="21" t="s">
        <v>953</v>
      </c>
      <c r="E97" s="802"/>
      <c r="F97" s="67" t="s">
        <v>959</v>
      </c>
      <c r="G97" s="51">
        <v>1</v>
      </c>
    </row>
    <row r="98" spans="2:7" ht="35.1" customHeight="1" x14ac:dyDescent="0.25">
      <c r="B98" s="5" t="s">
        <v>415</v>
      </c>
      <c r="C98" s="4" t="s">
        <v>173</v>
      </c>
      <c r="D98" s="21" t="s">
        <v>953</v>
      </c>
      <c r="E98" s="802"/>
      <c r="F98" s="67" t="s">
        <v>960</v>
      </c>
      <c r="G98" s="51">
        <v>1</v>
      </c>
    </row>
    <row r="99" spans="2:7" ht="48.75" customHeight="1" x14ac:dyDescent="0.25">
      <c r="B99" s="5" t="s">
        <v>415</v>
      </c>
      <c r="C99" s="4" t="s">
        <v>173</v>
      </c>
      <c r="D99" s="21" t="s">
        <v>953</v>
      </c>
      <c r="E99" s="802"/>
      <c r="F99" s="67" t="s">
        <v>961</v>
      </c>
      <c r="G99" s="51">
        <v>1</v>
      </c>
    </row>
    <row r="100" spans="2:7" ht="35.1" customHeight="1" x14ac:dyDescent="0.25">
      <c r="B100" s="5" t="s">
        <v>415</v>
      </c>
      <c r="C100" s="4" t="s">
        <v>173</v>
      </c>
      <c r="D100" s="21" t="s">
        <v>953</v>
      </c>
      <c r="E100" s="802"/>
      <c r="F100" s="67" t="s">
        <v>962</v>
      </c>
      <c r="G100" s="51">
        <v>1</v>
      </c>
    </row>
    <row r="101" spans="2:7" ht="35.1" customHeight="1" x14ac:dyDescent="0.25">
      <c r="B101" s="5" t="s">
        <v>415</v>
      </c>
      <c r="C101" s="4" t="s">
        <v>173</v>
      </c>
      <c r="D101" s="21" t="s">
        <v>953</v>
      </c>
      <c r="E101" s="802"/>
      <c r="F101" s="67" t="s">
        <v>963</v>
      </c>
      <c r="G101" s="51">
        <v>1</v>
      </c>
    </row>
    <row r="102" spans="2:7" ht="35.1" customHeight="1" x14ac:dyDescent="0.25">
      <c r="B102" s="5" t="s">
        <v>415</v>
      </c>
      <c r="C102" s="4" t="s">
        <v>173</v>
      </c>
      <c r="D102" s="21" t="s">
        <v>953</v>
      </c>
      <c r="E102" s="802"/>
      <c r="F102" s="67" t="s">
        <v>963</v>
      </c>
      <c r="G102" s="51">
        <v>1</v>
      </c>
    </row>
    <row r="103" spans="2:7" ht="35.1" customHeight="1" x14ac:dyDescent="0.25">
      <c r="B103" s="5" t="s">
        <v>415</v>
      </c>
      <c r="C103" s="4" t="s">
        <v>173</v>
      </c>
      <c r="D103" s="21" t="s">
        <v>953</v>
      </c>
      <c r="E103" s="802"/>
      <c r="F103" s="67" t="s">
        <v>964</v>
      </c>
      <c r="G103" s="51">
        <v>1</v>
      </c>
    </row>
    <row r="104" spans="2:7" ht="35.1" customHeight="1" x14ac:dyDescent="0.25">
      <c r="B104" s="5" t="s">
        <v>415</v>
      </c>
      <c r="C104" s="4" t="s">
        <v>173</v>
      </c>
      <c r="D104" s="21" t="s">
        <v>953</v>
      </c>
      <c r="E104" s="802"/>
      <c r="F104" s="67" t="s">
        <v>965</v>
      </c>
      <c r="G104" s="51">
        <v>1</v>
      </c>
    </row>
    <row r="105" spans="2:7" ht="35.1" customHeight="1" x14ac:dyDescent="0.25">
      <c r="B105" s="5" t="s">
        <v>415</v>
      </c>
      <c r="C105" s="4" t="s">
        <v>173</v>
      </c>
      <c r="D105" s="21" t="s">
        <v>953</v>
      </c>
      <c r="E105" s="802"/>
      <c r="F105" s="14" t="s">
        <v>429</v>
      </c>
      <c r="G105" s="51">
        <v>1</v>
      </c>
    </row>
    <row r="106" spans="2:7" ht="35.1" customHeight="1" x14ac:dyDescent="0.25">
      <c r="B106" s="5" t="s">
        <v>439</v>
      </c>
      <c r="C106" s="4" t="s">
        <v>173</v>
      </c>
      <c r="D106" s="8"/>
      <c r="E106" s="14" t="s">
        <v>429</v>
      </c>
      <c r="F106" s="4" t="s">
        <v>110</v>
      </c>
      <c r="G106" s="37">
        <v>1</v>
      </c>
    </row>
    <row r="107" spans="2:7" ht="35.1" customHeight="1" x14ac:dyDescent="0.25"/>
    <row r="108" spans="2:7" ht="35.1" customHeight="1" x14ac:dyDescent="0.25"/>
    <row r="109" spans="2:7" ht="35.1" customHeight="1" x14ac:dyDescent="0.25"/>
    <row r="110" spans="2:7" ht="35.1" customHeight="1" x14ac:dyDescent="0.25"/>
    <row r="111" spans="2:7" ht="35.1" customHeight="1" x14ac:dyDescent="0.25"/>
    <row r="112" spans="2:7" ht="35.1" customHeight="1" x14ac:dyDescent="0.25"/>
    <row r="113" ht="35.1" customHeight="1" x14ac:dyDescent="0.25"/>
    <row r="114" ht="35.1" customHeight="1" x14ac:dyDescent="0.25"/>
    <row r="115" ht="35.1" customHeight="1" x14ac:dyDescent="0.25"/>
    <row r="116" ht="35.1" customHeight="1" x14ac:dyDescent="0.25"/>
    <row r="117" ht="35.1" customHeight="1" x14ac:dyDescent="0.25"/>
    <row r="118" ht="35.1" customHeight="1" x14ac:dyDescent="0.25"/>
    <row r="119" ht="35.1" customHeight="1" x14ac:dyDescent="0.25"/>
    <row r="120" ht="35.1" customHeight="1" x14ac:dyDescent="0.25"/>
    <row r="121" ht="35.1" customHeight="1" x14ac:dyDescent="0.25"/>
    <row r="122" ht="35.1" customHeight="1" x14ac:dyDescent="0.25"/>
    <row r="123" ht="35.1" customHeight="1" x14ac:dyDescent="0.25"/>
    <row r="124" ht="35.1" customHeight="1" x14ac:dyDescent="0.25"/>
    <row r="125" ht="35.1" customHeight="1" x14ac:dyDescent="0.25"/>
    <row r="126" ht="35.1" customHeight="1" x14ac:dyDescent="0.25"/>
    <row r="127" ht="35.1" customHeight="1" x14ac:dyDescent="0.25"/>
    <row r="128" ht="35.1" customHeight="1" x14ac:dyDescent="0.25"/>
    <row r="129" ht="35.1" customHeight="1" x14ac:dyDescent="0.25"/>
    <row r="130" ht="35.1" customHeight="1" x14ac:dyDescent="0.25"/>
    <row r="131" ht="35.1" customHeight="1" x14ac:dyDescent="0.25"/>
    <row r="132" ht="35.1" customHeight="1" x14ac:dyDescent="0.25"/>
    <row r="133" ht="35.1" customHeight="1" x14ac:dyDescent="0.25"/>
    <row r="134" ht="35.1" customHeight="1" x14ac:dyDescent="0.25"/>
    <row r="135" ht="35.1" customHeight="1" x14ac:dyDescent="0.25"/>
    <row r="136" ht="35.1" customHeight="1" x14ac:dyDescent="0.25"/>
    <row r="137" ht="35.1" customHeight="1" x14ac:dyDescent="0.25"/>
    <row r="138" ht="35.1" customHeight="1" x14ac:dyDescent="0.25"/>
    <row r="139" ht="35.1" customHeight="1" x14ac:dyDescent="0.25"/>
    <row r="140" ht="35.1" customHeight="1" x14ac:dyDescent="0.25"/>
    <row r="141" ht="35.1" customHeight="1" x14ac:dyDescent="0.25"/>
    <row r="142" ht="35.1" customHeight="1" x14ac:dyDescent="0.25"/>
    <row r="143" ht="35.1" customHeight="1" x14ac:dyDescent="0.25"/>
    <row r="144" ht="35.1" customHeight="1" x14ac:dyDescent="0.25"/>
    <row r="145" ht="35.1" customHeight="1" x14ac:dyDescent="0.25"/>
    <row r="146" ht="35.1" customHeight="1" x14ac:dyDescent="0.25"/>
    <row r="147" ht="35.1" customHeight="1" x14ac:dyDescent="0.25"/>
    <row r="148" ht="35.1" customHeight="1" x14ac:dyDescent="0.25"/>
    <row r="149" ht="35.1" customHeight="1" x14ac:dyDescent="0.25"/>
    <row r="150" ht="35.1" customHeight="1" x14ac:dyDescent="0.25"/>
    <row r="151" ht="35.1" customHeight="1" x14ac:dyDescent="0.25"/>
    <row r="152" ht="35.1" customHeight="1" x14ac:dyDescent="0.25"/>
    <row r="153" ht="35.1" customHeight="1" x14ac:dyDescent="0.25"/>
    <row r="154" ht="35.1" customHeight="1" x14ac:dyDescent="0.25"/>
    <row r="155" ht="35.1" customHeight="1" x14ac:dyDescent="0.25"/>
    <row r="156" ht="35.1" customHeight="1" x14ac:dyDescent="0.25"/>
    <row r="157" ht="35.1" customHeight="1" x14ac:dyDescent="0.25"/>
    <row r="158" ht="35.1" customHeight="1" x14ac:dyDescent="0.25"/>
    <row r="159" ht="35.1" customHeight="1" x14ac:dyDescent="0.25"/>
    <row r="160" ht="35.1" customHeight="1" x14ac:dyDescent="0.25"/>
    <row r="161" ht="35.1" customHeight="1" x14ac:dyDescent="0.25"/>
    <row r="162" ht="35.1" customHeight="1" x14ac:dyDescent="0.25"/>
    <row r="163" ht="35.1" customHeight="1" x14ac:dyDescent="0.25"/>
    <row r="164" ht="35.1" customHeight="1" x14ac:dyDescent="0.25"/>
    <row r="165" ht="35.1" customHeight="1" x14ac:dyDescent="0.25"/>
    <row r="166" ht="35.1" customHeight="1" x14ac:dyDescent="0.25"/>
    <row r="167" ht="35.1" customHeight="1" x14ac:dyDescent="0.25"/>
    <row r="168" ht="35.1" customHeight="1" x14ac:dyDescent="0.25"/>
    <row r="169" ht="35.1" customHeight="1" x14ac:dyDescent="0.25"/>
    <row r="170" ht="35.1" customHeight="1" x14ac:dyDescent="0.25"/>
    <row r="171" ht="35.1" customHeight="1" x14ac:dyDescent="0.25"/>
    <row r="172" ht="35.1" customHeight="1" x14ac:dyDescent="0.25"/>
    <row r="173" ht="35.1" customHeight="1" x14ac:dyDescent="0.25"/>
    <row r="174" ht="35.1" customHeight="1" x14ac:dyDescent="0.25"/>
    <row r="175" ht="35.1" customHeight="1" x14ac:dyDescent="0.25"/>
    <row r="176" ht="35.1" customHeight="1" x14ac:dyDescent="0.25"/>
    <row r="177" ht="35.1" customHeight="1" x14ac:dyDescent="0.25"/>
    <row r="178" ht="35.1" customHeight="1" x14ac:dyDescent="0.25"/>
    <row r="179" ht="35.1" customHeight="1" x14ac:dyDescent="0.25"/>
    <row r="180" ht="35.1" customHeight="1" x14ac:dyDescent="0.25"/>
    <row r="181" ht="35.1" customHeight="1" x14ac:dyDescent="0.25"/>
    <row r="182" ht="35.1" customHeight="1" x14ac:dyDescent="0.25"/>
    <row r="183" ht="35.1" customHeight="1" x14ac:dyDescent="0.25"/>
    <row r="184" ht="35.1" customHeight="1" x14ac:dyDescent="0.25"/>
    <row r="185" ht="35.1" customHeight="1" x14ac:dyDescent="0.25"/>
    <row r="186" ht="35.1" customHeight="1" x14ac:dyDescent="0.25"/>
    <row r="187" ht="35.1" customHeight="1" x14ac:dyDescent="0.25"/>
    <row r="188" ht="35.1" customHeight="1" x14ac:dyDescent="0.25"/>
    <row r="189" ht="35.1" customHeight="1" x14ac:dyDescent="0.25"/>
    <row r="190" ht="35.1" customHeight="1" x14ac:dyDescent="0.25"/>
    <row r="191" ht="35.1" customHeight="1" x14ac:dyDescent="0.25"/>
    <row r="192" ht="35.1" customHeight="1" x14ac:dyDescent="0.25"/>
    <row r="193" ht="35.1" customHeight="1" x14ac:dyDescent="0.25"/>
    <row r="194" ht="35.1" customHeight="1" x14ac:dyDescent="0.25"/>
    <row r="195" ht="35.1" customHeight="1" x14ac:dyDescent="0.25"/>
    <row r="196" ht="35.1" customHeight="1" x14ac:dyDescent="0.25"/>
    <row r="197" ht="35.1" customHeight="1" x14ac:dyDescent="0.25"/>
    <row r="198" ht="35.1" customHeight="1" x14ac:dyDescent="0.25"/>
    <row r="199" ht="35.1" customHeight="1" x14ac:dyDescent="0.25"/>
    <row r="200" ht="35.1" customHeight="1" x14ac:dyDescent="0.25"/>
    <row r="201" ht="35.1" customHeight="1" x14ac:dyDescent="0.25"/>
    <row r="202" ht="35.1" customHeight="1" x14ac:dyDescent="0.25"/>
    <row r="203" ht="35.1" customHeight="1" x14ac:dyDescent="0.25"/>
    <row r="204" ht="35.1" customHeight="1" x14ac:dyDescent="0.25"/>
    <row r="205" ht="35.1" customHeight="1" x14ac:dyDescent="0.25"/>
    <row r="206" ht="35.1" customHeight="1" x14ac:dyDescent="0.25"/>
    <row r="207" ht="35.1" customHeight="1" x14ac:dyDescent="0.25"/>
    <row r="208" ht="35.1" customHeight="1" x14ac:dyDescent="0.25"/>
    <row r="209" ht="35.1" customHeight="1" x14ac:dyDescent="0.25"/>
    <row r="210" ht="35.1" customHeight="1" x14ac:dyDescent="0.25"/>
    <row r="211" ht="35.1" customHeight="1" x14ac:dyDescent="0.25"/>
    <row r="212" ht="35.1" customHeight="1" x14ac:dyDescent="0.25"/>
    <row r="213" ht="35.1" customHeight="1" x14ac:dyDescent="0.25"/>
    <row r="214" ht="35.1" customHeight="1" x14ac:dyDescent="0.25"/>
    <row r="215" ht="35.1" customHeight="1" x14ac:dyDescent="0.25"/>
    <row r="216" ht="35.1" customHeight="1" x14ac:dyDescent="0.25"/>
    <row r="217" ht="35.1" customHeight="1" x14ac:dyDescent="0.25"/>
    <row r="218" ht="35.1" customHeight="1" x14ac:dyDescent="0.25"/>
    <row r="219" ht="35.1" customHeight="1" x14ac:dyDescent="0.25"/>
    <row r="220" ht="35.1" customHeight="1" x14ac:dyDescent="0.25"/>
    <row r="221" ht="35.1" customHeight="1" x14ac:dyDescent="0.25"/>
    <row r="222" ht="35.1" customHeight="1" x14ac:dyDescent="0.25"/>
    <row r="223" ht="35.1" customHeight="1" x14ac:dyDescent="0.25"/>
    <row r="224" ht="35.1" customHeight="1" x14ac:dyDescent="0.25"/>
    <row r="225" ht="35.1" customHeight="1" x14ac:dyDescent="0.25"/>
    <row r="226" ht="35.1" customHeight="1" x14ac:dyDescent="0.25"/>
    <row r="227" ht="35.1" customHeight="1" x14ac:dyDescent="0.25"/>
    <row r="228" ht="35.1" customHeight="1" x14ac:dyDescent="0.25"/>
    <row r="229" ht="35.1" customHeight="1" x14ac:dyDescent="0.25"/>
    <row r="230" ht="35.1" customHeight="1" x14ac:dyDescent="0.25"/>
    <row r="231" ht="35.1" customHeight="1" x14ac:dyDescent="0.25"/>
    <row r="232" ht="35.1" customHeight="1" x14ac:dyDescent="0.25"/>
    <row r="233" ht="35.1" customHeight="1" x14ac:dyDescent="0.25"/>
    <row r="234" ht="35.1" customHeight="1" x14ac:dyDescent="0.25"/>
    <row r="235" ht="35.1" customHeight="1" x14ac:dyDescent="0.25"/>
    <row r="236" ht="35.1" customHeight="1" x14ac:dyDescent="0.25"/>
    <row r="237" ht="35.1" customHeight="1" x14ac:dyDescent="0.25"/>
    <row r="238" ht="35.1" customHeight="1" x14ac:dyDescent="0.25"/>
    <row r="239" ht="35.1" customHeight="1" x14ac:dyDescent="0.25"/>
    <row r="240" ht="35.1" customHeight="1" x14ac:dyDescent="0.25"/>
    <row r="241" ht="35.1" customHeight="1" x14ac:dyDescent="0.25"/>
    <row r="242" ht="35.1" customHeight="1" x14ac:dyDescent="0.25"/>
    <row r="243" ht="35.1" customHeight="1" x14ac:dyDescent="0.25"/>
    <row r="244" ht="35.1" customHeight="1" x14ac:dyDescent="0.25"/>
    <row r="245" ht="35.1" customHeight="1" x14ac:dyDescent="0.25"/>
    <row r="246" ht="35.1" customHeight="1" x14ac:dyDescent="0.25"/>
    <row r="247" ht="35.1" customHeight="1" x14ac:dyDescent="0.25"/>
    <row r="248" ht="35.1" customHeight="1" x14ac:dyDescent="0.25"/>
    <row r="249" ht="35.1" customHeight="1" x14ac:dyDescent="0.25"/>
    <row r="250" ht="35.1" customHeight="1" x14ac:dyDescent="0.25"/>
    <row r="251" ht="35.1" customHeight="1" x14ac:dyDescent="0.25"/>
    <row r="252" ht="35.1" customHeight="1" x14ac:dyDescent="0.25"/>
    <row r="253" ht="35.1" customHeight="1" x14ac:dyDescent="0.25"/>
    <row r="254" ht="35.1" customHeight="1" x14ac:dyDescent="0.25"/>
    <row r="255" ht="35.1" customHeight="1" x14ac:dyDescent="0.25"/>
    <row r="256" ht="35.1" customHeight="1" x14ac:dyDescent="0.25"/>
    <row r="257" ht="35.1" customHeight="1" x14ac:dyDescent="0.25"/>
    <row r="258" ht="35.1" customHeight="1" x14ac:dyDescent="0.25"/>
    <row r="259" ht="35.1" customHeight="1" x14ac:dyDescent="0.25"/>
    <row r="260" ht="35.1" customHeight="1" x14ac:dyDescent="0.25"/>
    <row r="261" ht="35.1" customHeight="1" x14ac:dyDescent="0.25"/>
    <row r="262" ht="35.1" customHeight="1" x14ac:dyDescent="0.25"/>
    <row r="263" ht="35.1" customHeight="1" x14ac:dyDescent="0.25"/>
    <row r="264" ht="35.1" customHeight="1" x14ac:dyDescent="0.25"/>
    <row r="265" ht="35.1" customHeight="1" x14ac:dyDescent="0.25"/>
    <row r="266" ht="35.1" customHeight="1" x14ac:dyDescent="0.25"/>
    <row r="267" ht="35.1" customHeight="1" x14ac:dyDescent="0.25"/>
    <row r="268" ht="35.1" customHeight="1" x14ac:dyDescent="0.25"/>
    <row r="269" ht="35.1" customHeight="1" x14ac:dyDescent="0.25"/>
    <row r="270" ht="35.1" customHeight="1" x14ac:dyDescent="0.25"/>
    <row r="271" ht="35.1" customHeight="1" x14ac:dyDescent="0.25"/>
    <row r="272" ht="35.1" customHeight="1" x14ac:dyDescent="0.25"/>
    <row r="273" ht="35.1" customHeight="1" x14ac:dyDescent="0.25"/>
    <row r="274" ht="35.1" customHeight="1" x14ac:dyDescent="0.25"/>
    <row r="275" ht="35.1" customHeight="1" x14ac:dyDescent="0.25"/>
    <row r="276" ht="35.1" customHeight="1" x14ac:dyDescent="0.25"/>
    <row r="277" ht="35.1" customHeight="1" x14ac:dyDescent="0.25"/>
    <row r="278" ht="35.1" customHeight="1" x14ac:dyDescent="0.25"/>
    <row r="279" ht="35.1" customHeight="1" x14ac:dyDescent="0.25"/>
    <row r="280" ht="35.1" customHeight="1" x14ac:dyDescent="0.25"/>
    <row r="281" ht="35.1" customHeight="1" x14ac:dyDescent="0.25"/>
    <row r="282" ht="35.1" customHeight="1" x14ac:dyDescent="0.25"/>
    <row r="283" ht="35.1" customHeight="1" x14ac:dyDescent="0.25"/>
    <row r="284" ht="35.1" customHeight="1" x14ac:dyDescent="0.25"/>
    <row r="285" ht="35.1" customHeight="1" x14ac:dyDescent="0.25"/>
    <row r="286" ht="35.1" customHeight="1" x14ac:dyDescent="0.25"/>
    <row r="287" ht="35.1" customHeight="1" x14ac:dyDescent="0.25"/>
    <row r="288" ht="35.1" customHeight="1" x14ac:dyDescent="0.25"/>
    <row r="289" ht="35.1" customHeight="1" x14ac:dyDescent="0.25"/>
    <row r="290" ht="35.1" customHeight="1" x14ac:dyDescent="0.25"/>
    <row r="291" ht="35.1" customHeight="1" x14ac:dyDescent="0.25"/>
    <row r="292" ht="35.1" customHeight="1" x14ac:dyDescent="0.25"/>
    <row r="293" ht="35.1" customHeight="1" x14ac:dyDescent="0.25"/>
    <row r="294" ht="35.1" customHeight="1" x14ac:dyDescent="0.25"/>
    <row r="295" ht="35.1" customHeight="1" x14ac:dyDescent="0.25"/>
    <row r="296" ht="35.1" customHeight="1" x14ac:dyDescent="0.25"/>
    <row r="297" ht="35.1" customHeight="1" x14ac:dyDescent="0.25"/>
    <row r="298" ht="35.1" customHeight="1" x14ac:dyDescent="0.25"/>
    <row r="299" ht="35.1" customHeight="1" x14ac:dyDescent="0.25"/>
    <row r="300" ht="35.1" customHeight="1" x14ac:dyDescent="0.25"/>
    <row r="301" ht="35.1" customHeight="1" x14ac:dyDescent="0.25"/>
    <row r="302" ht="35.1" customHeight="1" x14ac:dyDescent="0.25"/>
    <row r="303" ht="35.1" customHeight="1" x14ac:dyDescent="0.25"/>
    <row r="304" ht="35.1" customHeight="1" x14ac:dyDescent="0.25"/>
    <row r="305" ht="35.1" customHeight="1" x14ac:dyDescent="0.25"/>
    <row r="306" ht="35.1" customHeight="1" x14ac:dyDescent="0.25"/>
    <row r="307" ht="35.1" customHeight="1" x14ac:dyDescent="0.25"/>
    <row r="308" ht="35.1" customHeight="1" x14ac:dyDescent="0.25"/>
    <row r="309" ht="35.1" customHeight="1" x14ac:dyDescent="0.25"/>
    <row r="310" ht="35.1" customHeight="1" x14ac:dyDescent="0.25"/>
    <row r="311" ht="35.1" customHeight="1" x14ac:dyDescent="0.25"/>
    <row r="312" ht="35.1" customHeight="1" x14ac:dyDescent="0.25"/>
    <row r="313" ht="35.1" customHeight="1" x14ac:dyDescent="0.25"/>
    <row r="314" ht="35.1" customHeight="1" x14ac:dyDescent="0.25"/>
    <row r="315" ht="35.1" customHeight="1" x14ac:dyDescent="0.25"/>
    <row r="316" ht="35.1" customHeight="1" x14ac:dyDescent="0.25"/>
    <row r="317" ht="35.1" customHeight="1" x14ac:dyDescent="0.25"/>
    <row r="318" ht="35.1" customHeight="1" x14ac:dyDescent="0.25"/>
    <row r="319" ht="35.1" customHeight="1" x14ac:dyDescent="0.25"/>
    <row r="320" ht="35.1" customHeight="1" x14ac:dyDescent="0.25"/>
    <row r="321" ht="35.1" customHeight="1" x14ac:dyDescent="0.25"/>
    <row r="322" ht="35.1" customHeight="1" x14ac:dyDescent="0.25"/>
    <row r="323" ht="35.1" customHeight="1" x14ac:dyDescent="0.25"/>
    <row r="324" ht="35.1" customHeight="1" x14ac:dyDescent="0.25"/>
    <row r="325" ht="35.1" customHeight="1" x14ac:dyDescent="0.25"/>
    <row r="326" ht="35.1" customHeight="1" x14ac:dyDescent="0.25"/>
    <row r="327" ht="35.1" customHeight="1" x14ac:dyDescent="0.25"/>
    <row r="328" ht="35.1" customHeight="1" x14ac:dyDescent="0.25"/>
    <row r="329" ht="35.1" customHeight="1" x14ac:dyDescent="0.25"/>
    <row r="330" ht="35.1" customHeight="1" x14ac:dyDescent="0.25"/>
    <row r="331" ht="35.1" customHeight="1" x14ac:dyDescent="0.25"/>
    <row r="332" ht="35.1" customHeight="1" x14ac:dyDescent="0.25"/>
    <row r="333" ht="35.1" customHeight="1" x14ac:dyDescent="0.25"/>
    <row r="334" ht="35.1" customHeight="1" x14ac:dyDescent="0.25"/>
    <row r="335" ht="35.1" customHeight="1" x14ac:dyDescent="0.25"/>
    <row r="336" ht="35.1" customHeight="1" x14ac:dyDescent="0.25"/>
    <row r="337" ht="35.1" customHeight="1" x14ac:dyDescent="0.25"/>
    <row r="338" ht="35.1" customHeight="1" x14ac:dyDescent="0.25"/>
    <row r="339" ht="35.1" customHeight="1" x14ac:dyDescent="0.25"/>
    <row r="340" ht="35.1" customHeight="1" x14ac:dyDescent="0.25"/>
    <row r="341" ht="35.1" customHeight="1" x14ac:dyDescent="0.25"/>
    <row r="342" ht="35.1" customHeight="1" x14ac:dyDescent="0.25"/>
    <row r="343" ht="35.1" customHeight="1" x14ac:dyDescent="0.25"/>
    <row r="344" ht="35.1" customHeight="1" x14ac:dyDescent="0.25"/>
    <row r="345" ht="35.1" customHeight="1" x14ac:dyDescent="0.25"/>
    <row r="346" ht="35.1" customHeight="1" x14ac:dyDescent="0.25"/>
    <row r="347" ht="35.1" customHeight="1" x14ac:dyDescent="0.25"/>
    <row r="348" ht="35.1" customHeight="1" x14ac:dyDescent="0.25"/>
    <row r="349" ht="35.1" customHeight="1" x14ac:dyDescent="0.25"/>
    <row r="350" ht="35.1" customHeight="1" x14ac:dyDescent="0.25"/>
    <row r="351" ht="35.1" customHeight="1" x14ac:dyDescent="0.25"/>
    <row r="352" ht="35.1" customHeight="1" x14ac:dyDescent="0.25"/>
    <row r="353" ht="35.1" customHeight="1" x14ac:dyDescent="0.25"/>
    <row r="354" ht="35.1" customHeight="1" x14ac:dyDescent="0.25"/>
    <row r="355" ht="35.1" customHeight="1" x14ac:dyDescent="0.25"/>
    <row r="356" ht="35.1" customHeight="1" x14ac:dyDescent="0.25"/>
    <row r="357" ht="35.1" customHeight="1" x14ac:dyDescent="0.25"/>
    <row r="358" ht="35.1" customHeight="1" x14ac:dyDescent="0.25"/>
    <row r="359" ht="35.1" customHeight="1" x14ac:dyDescent="0.25"/>
    <row r="360" ht="35.1" customHeight="1" x14ac:dyDescent="0.25"/>
    <row r="361" ht="35.1" customHeight="1" x14ac:dyDescent="0.25"/>
    <row r="362" ht="35.1" customHeight="1" x14ac:dyDescent="0.25"/>
    <row r="363" ht="35.1" customHeight="1" x14ac:dyDescent="0.25"/>
    <row r="364" ht="35.1" customHeight="1" x14ac:dyDescent="0.25"/>
    <row r="365" ht="35.1" customHeight="1" x14ac:dyDescent="0.25"/>
    <row r="366" ht="35.1" customHeight="1" x14ac:dyDescent="0.25"/>
    <row r="367" ht="35.1" customHeight="1" x14ac:dyDescent="0.25"/>
    <row r="368" ht="35.1" customHeight="1" x14ac:dyDescent="0.25"/>
    <row r="369" ht="35.1" customHeight="1" x14ac:dyDescent="0.25"/>
    <row r="370" ht="35.1" customHeight="1" x14ac:dyDescent="0.25"/>
    <row r="371" ht="35.1" customHeight="1" x14ac:dyDescent="0.25"/>
    <row r="372" ht="35.1" customHeight="1" x14ac:dyDescent="0.25"/>
    <row r="373" ht="35.1" customHeight="1" x14ac:dyDescent="0.25"/>
    <row r="374" ht="35.1" customHeight="1" x14ac:dyDescent="0.25"/>
    <row r="375" ht="35.1" customHeight="1" x14ac:dyDescent="0.25"/>
    <row r="376" ht="35.1" customHeight="1" x14ac:dyDescent="0.25"/>
    <row r="377" ht="35.1" customHeight="1" x14ac:dyDescent="0.25"/>
    <row r="378" ht="35.1" customHeight="1" x14ac:dyDescent="0.25"/>
    <row r="379" ht="35.1" customHeight="1" x14ac:dyDescent="0.25"/>
    <row r="380" ht="35.1" customHeight="1" x14ac:dyDescent="0.25"/>
    <row r="381" ht="35.1" customHeight="1" x14ac:dyDescent="0.25"/>
    <row r="382" ht="35.1" customHeight="1" x14ac:dyDescent="0.25"/>
    <row r="383" ht="35.1" customHeight="1" x14ac:dyDescent="0.25"/>
    <row r="384" ht="35.1" customHeight="1" x14ac:dyDescent="0.25"/>
    <row r="385" ht="35.1" customHeight="1" x14ac:dyDescent="0.25"/>
    <row r="386" ht="35.1" customHeight="1" x14ac:dyDescent="0.25"/>
    <row r="387" ht="35.1" customHeight="1" x14ac:dyDescent="0.25"/>
    <row r="388" ht="35.1" customHeight="1" x14ac:dyDescent="0.25"/>
    <row r="389" ht="35.1" customHeight="1" x14ac:dyDescent="0.25"/>
    <row r="390" ht="35.1" customHeight="1" x14ac:dyDescent="0.25"/>
    <row r="391" ht="35.1" customHeight="1" x14ac:dyDescent="0.25"/>
    <row r="392" ht="35.1" customHeight="1" x14ac:dyDescent="0.25"/>
    <row r="393" ht="35.1" customHeight="1" x14ac:dyDescent="0.25"/>
    <row r="394" ht="35.1" customHeight="1" x14ac:dyDescent="0.25"/>
    <row r="395" ht="35.1" customHeight="1" x14ac:dyDescent="0.25"/>
    <row r="396" ht="35.1" customHeight="1" x14ac:dyDescent="0.25"/>
    <row r="397" ht="35.1" customHeight="1" x14ac:dyDescent="0.25"/>
    <row r="398" ht="35.1" customHeight="1" x14ac:dyDescent="0.25"/>
    <row r="399" ht="35.1" customHeight="1" x14ac:dyDescent="0.25"/>
    <row r="400" ht="35.1" customHeight="1" x14ac:dyDescent="0.25"/>
    <row r="401" ht="35.1" customHeight="1" x14ac:dyDescent="0.25"/>
    <row r="402" ht="35.1" customHeight="1" x14ac:dyDescent="0.25"/>
    <row r="403" ht="35.1" customHeight="1" x14ac:dyDescent="0.25"/>
    <row r="404" ht="35.1" customHeight="1" x14ac:dyDescent="0.25"/>
    <row r="405" ht="35.1" customHeight="1" x14ac:dyDescent="0.25"/>
    <row r="406" ht="35.1" customHeight="1" x14ac:dyDescent="0.25"/>
    <row r="407" ht="35.1" customHeight="1" x14ac:dyDescent="0.25"/>
    <row r="408" ht="35.1" customHeight="1" x14ac:dyDescent="0.25"/>
    <row r="409" ht="35.1" customHeight="1" x14ac:dyDescent="0.25"/>
    <row r="410" ht="35.1" customHeight="1" x14ac:dyDescent="0.25"/>
    <row r="411" ht="35.1" customHeight="1" x14ac:dyDescent="0.25"/>
    <row r="412" ht="35.1" customHeight="1" x14ac:dyDescent="0.25"/>
    <row r="413" ht="35.1" customHeight="1" x14ac:dyDescent="0.25"/>
    <row r="414" ht="35.1" customHeight="1" x14ac:dyDescent="0.25"/>
    <row r="415" ht="35.1" customHeight="1" x14ac:dyDescent="0.25"/>
    <row r="416" ht="35.1" customHeight="1" x14ac:dyDescent="0.25"/>
    <row r="417" ht="35.1" customHeight="1" x14ac:dyDescent="0.25"/>
    <row r="418" ht="35.1" customHeight="1" x14ac:dyDescent="0.25"/>
    <row r="419" ht="35.1" customHeight="1" x14ac:dyDescent="0.25"/>
    <row r="420" ht="35.1" customHeight="1" x14ac:dyDescent="0.25"/>
    <row r="421" ht="35.1" customHeight="1" x14ac:dyDescent="0.25"/>
    <row r="422" ht="35.1" customHeight="1" x14ac:dyDescent="0.25"/>
    <row r="423" ht="35.1" customHeight="1" x14ac:dyDescent="0.25"/>
    <row r="424" ht="35.1" customHeight="1" x14ac:dyDescent="0.25"/>
    <row r="425" ht="35.1" customHeight="1" x14ac:dyDescent="0.25"/>
    <row r="426" ht="35.1" customHeight="1" x14ac:dyDescent="0.25"/>
    <row r="427" ht="35.1" customHeight="1" x14ac:dyDescent="0.25"/>
    <row r="428" ht="35.1" customHeight="1" x14ac:dyDescent="0.25"/>
    <row r="429" ht="35.1" customHeight="1" x14ac:dyDescent="0.25"/>
    <row r="430" ht="35.1" customHeight="1" x14ac:dyDescent="0.25"/>
    <row r="431" ht="35.1" customHeight="1" x14ac:dyDescent="0.25"/>
    <row r="432" ht="35.1" customHeight="1" x14ac:dyDescent="0.25"/>
    <row r="433" ht="35.1" customHeight="1" x14ac:dyDescent="0.25"/>
    <row r="434" ht="35.1" customHeight="1" x14ac:dyDescent="0.25"/>
    <row r="435" ht="35.1" customHeight="1" x14ac:dyDescent="0.25"/>
    <row r="436" ht="35.1" customHeight="1" x14ac:dyDescent="0.25"/>
    <row r="437" ht="35.1" customHeight="1" x14ac:dyDescent="0.25"/>
    <row r="438" ht="35.1" customHeight="1" x14ac:dyDescent="0.25"/>
    <row r="439" ht="35.1" customHeight="1" x14ac:dyDescent="0.25"/>
    <row r="440" ht="35.1" customHeight="1" x14ac:dyDescent="0.25"/>
    <row r="441" ht="35.1" customHeight="1" x14ac:dyDescent="0.25"/>
    <row r="442" ht="35.1" customHeight="1" x14ac:dyDescent="0.25"/>
    <row r="443" ht="35.1" customHeight="1" x14ac:dyDescent="0.25"/>
    <row r="444" ht="35.1" customHeight="1" x14ac:dyDescent="0.25"/>
    <row r="445" ht="35.1" customHeight="1" x14ac:dyDescent="0.25"/>
    <row r="446" ht="35.1" customHeight="1" x14ac:dyDescent="0.25"/>
    <row r="447" ht="35.1" customHeight="1" x14ac:dyDescent="0.25"/>
    <row r="448" ht="35.1" customHeight="1" x14ac:dyDescent="0.25"/>
    <row r="449" ht="35.1" customHeight="1" x14ac:dyDescent="0.25"/>
    <row r="450" ht="35.1" customHeight="1" x14ac:dyDescent="0.25"/>
    <row r="451" ht="35.1" customHeight="1" x14ac:dyDescent="0.25"/>
    <row r="452" ht="35.1" customHeight="1" x14ac:dyDescent="0.25"/>
    <row r="453" ht="35.1" customHeight="1" x14ac:dyDescent="0.25"/>
    <row r="454" ht="35.1" customHeight="1" x14ac:dyDescent="0.25"/>
    <row r="455" ht="35.1" customHeight="1" x14ac:dyDescent="0.25"/>
    <row r="456" ht="35.1" customHeight="1" x14ac:dyDescent="0.25"/>
    <row r="457" ht="35.1" customHeight="1" x14ac:dyDescent="0.25"/>
    <row r="458" ht="35.1" customHeight="1" x14ac:dyDescent="0.25"/>
    <row r="459" ht="35.1" customHeight="1" x14ac:dyDescent="0.25"/>
    <row r="460" ht="35.1" customHeight="1" x14ac:dyDescent="0.25"/>
    <row r="461" ht="35.1" customHeight="1" x14ac:dyDescent="0.25"/>
    <row r="462" ht="35.1" customHeight="1" x14ac:dyDescent="0.25"/>
    <row r="463" ht="35.1" customHeight="1" x14ac:dyDescent="0.25"/>
    <row r="464" ht="35.1" customHeight="1" x14ac:dyDescent="0.25"/>
    <row r="465" ht="35.1" customHeight="1" x14ac:dyDescent="0.25"/>
    <row r="466" ht="35.1" customHeight="1" x14ac:dyDescent="0.25"/>
    <row r="467" ht="35.1" customHeight="1" x14ac:dyDescent="0.25"/>
    <row r="468" ht="35.1" customHeight="1" x14ac:dyDescent="0.25"/>
    <row r="469" ht="35.1" customHeight="1" x14ac:dyDescent="0.25"/>
    <row r="470" ht="35.1" customHeight="1" x14ac:dyDescent="0.25"/>
    <row r="471" ht="35.1" customHeight="1" x14ac:dyDescent="0.25"/>
    <row r="472" ht="35.1" customHeight="1" x14ac:dyDescent="0.25"/>
    <row r="473" ht="35.1" customHeight="1" x14ac:dyDescent="0.25"/>
    <row r="474" ht="35.1" customHeight="1" x14ac:dyDescent="0.25"/>
    <row r="475" ht="35.1" customHeight="1" x14ac:dyDescent="0.25"/>
    <row r="476" ht="35.1" customHeight="1" x14ac:dyDescent="0.25"/>
    <row r="477" ht="35.1" customHeight="1" x14ac:dyDescent="0.25"/>
    <row r="478" ht="35.1" customHeight="1" x14ac:dyDescent="0.25"/>
    <row r="479" ht="35.1" customHeight="1" x14ac:dyDescent="0.25"/>
    <row r="480" ht="35.1" customHeight="1" x14ac:dyDescent="0.25"/>
    <row r="481" ht="35.1" customHeight="1" x14ac:dyDescent="0.25"/>
    <row r="482" ht="35.1" customHeight="1" x14ac:dyDescent="0.25"/>
    <row r="483" ht="35.1" customHeight="1" x14ac:dyDescent="0.25"/>
    <row r="484" ht="35.1" customHeight="1" x14ac:dyDescent="0.25"/>
    <row r="485" ht="35.1" customHeight="1" x14ac:dyDescent="0.25"/>
    <row r="486" ht="35.1" customHeight="1" x14ac:dyDescent="0.25"/>
    <row r="487" ht="35.1" customHeight="1" x14ac:dyDescent="0.25"/>
    <row r="488" ht="35.1" customHeight="1" x14ac:dyDescent="0.25"/>
    <row r="489" ht="35.1" customHeight="1" x14ac:dyDescent="0.25"/>
    <row r="490" ht="35.1" customHeight="1" x14ac:dyDescent="0.25"/>
    <row r="491" ht="35.1" customHeight="1" x14ac:dyDescent="0.25"/>
    <row r="492" ht="35.1" customHeight="1" x14ac:dyDescent="0.25"/>
    <row r="493" ht="35.1" customHeight="1" x14ac:dyDescent="0.25"/>
    <row r="494" ht="35.1" customHeight="1" x14ac:dyDescent="0.25"/>
    <row r="495" ht="35.1" customHeight="1" x14ac:dyDescent="0.25"/>
    <row r="496" ht="35.1" customHeight="1" x14ac:dyDescent="0.25"/>
    <row r="497" ht="35.1" customHeight="1" x14ac:dyDescent="0.25"/>
    <row r="498" ht="35.1" customHeight="1" x14ac:dyDescent="0.25"/>
    <row r="499" ht="35.1" customHeight="1" x14ac:dyDescent="0.25"/>
    <row r="500" ht="35.1" customHeight="1" x14ac:dyDescent="0.25"/>
    <row r="501" ht="35.1" customHeight="1" x14ac:dyDescent="0.25"/>
    <row r="502" ht="35.1" customHeight="1" x14ac:dyDescent="0.25"/>
    <row r="503" ht="35.1" customHeight="1" x14ac:dyDescent="0.25"/>
    <row r="504" ht="35.1" customHeight="1" x14ac:dyDescent="0.25"/>
    <row r="505" ht="35.1" customHeight="1" x14ac:dyDescent="0.25"/>
    <row r="506" ht="35.1" customHeight="1" x14ac:dyDescent="0.25"/>
    <row r="507" ht="35.1" customHeight="1" x14ac:dyDescent="0.25"/>
    <row r="508" ht="35.1" customHeight="1" x14ac:dyDescent="0.25"/>
    <row r="509" ht="35.1" customHeight="1" x14ac:dyDescent="0.25"/>
    <row r="510" ht="35.1" customHeight="1" x14ac:dyDescent="0.25"/>
    <row r="511" ht="35.1" customHeight="1" x14ac:dyDescent="0.25"/>
    <row r="512" ht="35.1" customHeight="1" x14ac:dyDescent="0.25"/>
    <row r="513" ht="35.1" customHeight="1" x14ac:dyDescent="0.25"/>
    <row r="514" ht="35.1" customHeight="1" x14ac:dyDescent="0.25"/>
    <row r="515" ht="35.1" customHeight="1" x14ac:dyDescent="0.25"/>
    <row r="516" ht="35.1" customHeight="1" x14ac:dyDescent="0.25"/>
    <row r="517" ht="35.1" customHeight="1" x14ac:dyDescent="0.25"/>
    <row r="518" ht="35.1" customHeight="1" x14ac:dyDescent="0.25"/>
    <row r="519" ht="35.1" customHeight="1" x14ac:dyDescent="0.25"/>
    <row r="520" ht="35.1" customHeight="1" x14ac:dyDescent="0.25"/>
    <row r="521" ht="35.1" customHeight="1" x14ac:dyDescent="0.25"/>
    <row r="522" ht="35.1" customHeight="1" x14ac:dyDescent="0.25"/>
    <row r="523" ht="35.1" customHeight="1" x14ac:dyDescent="0.25"/>
    <row r="524" ht="35.1" customHeight="1" x14ac:dyDescent="0.25"/>
    <row r="525" ht="35.1" customHeight="1" x14ac:dyDescent="0.25"/>
    <row r="526" ht="35.1" customHeight="1" x14ac:dyDescent="0.25"/>
    <row r="527" ht="35.1" customHeight="1" x14ac:dyDescent="0.25"/>
    <row r="528" ht="35.1" customHeight="1" x14ac:dyDescent="0.25"/>
    <row r="529" ht="35.1" customHeight="1" x14ac:dyDescent="0.25"/>
    <row r="530" ht="35.1" customHeight="1" x14ac:dyDescent="0.25"/>
    <row r="531" ht="35.1" customHeight="1" x14ac:dyDescent="0.25"/>
    <row r="532" ht="35.1" customHeight="1" x14ac:dyDescent="0.25"/>
    <row r="533" ht="35.1" customHeight="1" x14ac:dyDescent="0.25"/>
    <row r="534" ht="35.1" customHeight="1" x14ac:dyDescent="0.25"/>
    <row r="535" ht="35.1" customHeight="1" x14ac:dyDescent="0.25"/>
    <row r="536" ht="35.1" customHeight="1" x14ac:dyDescent="0.25"/>
    <row r="537" ht="35.1" customHeight="1" x14ac:dyDescent="0.25"/>
    <row r="538" ht="35.1" customHeight="1" x14ac:dyDescent="0.25"/>
    <row r="539" ht="35.1" customHeight="1" x14ac:dyDescent="0.25"/>
    <row r="540" ht="35.1" customHeight="1" x14ac:dyDescent="0.25"/>
    <row r="541" ht="35.1" customHeight="1" x14ac:dyDescent="0.25"/>
    <row r="542" ht="35.1" customHeight="1" x14ac:dyDescent="0.25"/>
    <row r="543" ht="35.1" customHeight="1" x14ac:dyDescent="0.25"/>
    <row r="544" ht="35.1" customHeight="1" x14ac:dyDescent="0.25"/>
    <row r="545" ht="35.1" customHeight="1" x14ac:dyDescent="0.25"/>
    <row r="546" ht="35.1" customHeight="1" x14ac:dyDescent="0.25"/>
    <row r="547" ht="35.1" customHeight="1" x14ac:dyDescent="0.25"/>
    <row r="548" ht="35.1" customHeight="1" x14ac:dyDescent="0.25"/>
    <row r="549" ht="35.1" customHeight="1" x14ac:dyDescent="0.25"/>
    <row r="550" ht="35.1" customHeight="1" x14ac:dyDescent="0.25"/>
    <row r="551" ht="35.1" customHeight="1" x14ac:dyDescent="0.25"/>
    <row r="552" ht="35.1" customHeight="1" x14ac:dyDescent="0.25"/>
    <row r="553" ht="35.1" customHeight="1" x14ac:dyDescent="0.25"/>
    <row r="554" ht="35.1" customHeight="1" x14ac:dyDescent="0.25"/>
    <row r="555" ht="35.1" customHeight="1" x14ac:dyDescent="0.25"/>
    <row r="556" ht="35.1" customHeight="1" x14ac:dyDescent="0.25"/>
    <row r="557" ht="35.1" customHeight="1" x14ac:dyDescent="0.25"/>
    <row r="558" ht="35.1" customHeight="1" x14ac:dyDescent="0.25"/>
    <row r="559" ht="35.1" customHeight="1" x14ac:dyDescent="0.25"/>
    <row r="560" ht="35.1" customHeight="1" x14ac:dyDescent="0.25"/>
    <row r="561" ht="35.1" customHeight="1" x14ac:dyDescent="0.25"/>
    <row r="562" ht="35.1" customHeight="1" x14ac:dyDescent="0.25"/>
    <row r="563" ht="35.1" customHeight="1" x14ac:dyDescent="0.25"/>
    <row r="564" ht="35.1" customHeight="1" x14ac:dyDescent="0.25"/>
    <row r="565" ht="35.1" customHeight="1" x14ac:dyDescent="0.25"/>
    <row r="566" ht="35.1" customHeight="1" x14ac:dyDescent="0.25"/>
    <row r="567" ht="35.1" customHeight="1" x14ac:dyDescent="0.25"/>
    <row r="568" ht="35.1" customHeight="1" x14ac:dyDescent="0.25"/>
    <row r="569" ht="35.1" customHeight="1" x14ac:dyDescent="0.25"/>
    <row r="570" ht="35.1" customHeight="1" x14ac:dyDescent="0.25"/>
    <row r="571" ht="35.1" customHeight="1" x14ac:dyDescent="0.25"/>
    <row r="572" ht="35.1" customHeight="1" x14ac:dyDescent="0.25"/>
    <row r="573" ht="35.1" customHeight="1" x14ac:dyDescent="0.25"/>
    <row r="574" ht="35.1" customHeight="1" x14ac:dyDescent="0.25"/>
    <row r="575" ht="35.1" customHeight="1" x14ac:dyDescent="0.25"/>
    <row r="576" ht="35.1" customHeight="1" x14ac:dyDescent="0.25"/>
    <row r="577" ht="35.1" customHeight="1" x14ac:dyDescent="0.25"/>
    <row r="578" ht="35.1" customHeight="1" x14ac:dyDescent="0.25"/>
    <row r="579" ht="35.1" customHeight="1" x14ac:dyDescent="0.25"/>
    <row r="580" ht="35.1" customHeight="1" x14ac:dyDescent="0.25"/>
    <row r="581" ht="35.1" customHeight="1" x14ac:dyDescent="0.25"/>
    <row r="582" ht="35.1" customHeight="1" x14ac:dyDescent="0.25"/>
    <row r="583" ht="35.1" customHeight="1" x14ac:dyDescent="0.25"/>
    <row r="584" ht="35.1" customHeight="1" x14ac:dyDescent="0.25"/>
    <row r="585" ht="35.1" customHeight="1" x14ac:dyDescent="0.25"/>
    <row r="586" ht="35.1" customHeight="1" x14ac:dyDescent="0.25"/>
    <row r="587" ht="35.1" customHeight="1" x14ac:dyDescent="0.25"/>
    <row r="588" ht="35.1" customHeight="1" x14ac:dyDescent="0.25"/>
    <row r="589" ht="35.1" customHeight="1" x14ac:dyDescent="0.25"/>
    <row r="590" ht="35.1" customHeight="1" x14ac:dyDescent="0.25"/>
    <row r="591" ht="35.1" customHeight="1" x14ac:dyDescent="0.25"/>
    <row r="592" ht="35.1" customHeight="1" x14ac:dyDescent="0.25"/>
    <row r="593" ht="35.1" customHeight="1" x14ac:dyDescent="0.25"/>
    <row r="594" ht="35.1" customHeight="1" x14ac:dyDescent="0.25"/>
    <row r="595" ht="35.1" customHeight="1" x14ac:dyDescent="0.25"/>
    <row r="596" ht="35.1" customHeight="1" x14ac:dyDescent="0.25"/>
    <row r="597" ht="35.1" customHeight="1" x14ac:dyDescent="0.25"/>
    <row r="598" ht="35.1" customHeight="1" x14ac:dyDescent="0.25"/>
    <row r="599" ht="35.1" customHeight="1" x14ac:dyDescent="0.25"/>
    <row r="600" ht="35.1" customHeight="1" x14ac:dyDescent="0.25"/>
    <row r="601" ht="35.1" customHeight="1" x14ac:dyDescent="0.25"/>
    <row r="602" ht="35.1" customHeight="1" x14ac:dyDescent="0.25"/>
    <row r="603" ht="35.1" customHeight="1" x14ac:dyDescent="0.25"/>
    <row r="604" ht="35.1" customHeight="1" x14ac:dyDescent="0.25"/>
    <row r="605" ht="35.1" customHeight="1" x14ac:dyDescent="0.25"/>
    <row r="606" ht="35.1" customHeight="1" x14ac:dyDescent="0.25"/>
    <row r="607" ht="35.1" customHeight="1" x14ac:dyDescent="0.25"/>
    <row r="608" ht="35.1" customHeight="1" x14ac:dyDescent="0.25"/>
    <row r="609" ht="35.1" customHeight="1" x14ac:dyDescent="0.25"/>
    <row r="610" ht="35.1" customHeight="1" x14ac:dyDescent="0.25"/>
  </sheetData>
  <autoFilter ref="B6:G106" xr:uid="{31A02741-897D-4F4B-8F64-25435BB62B52}"/>
  <mergeCells count="13">
    <mergeCell ref="D60:D85"/>
    <mergeCell ref="E91:E105"/>
    <mergeCell ref="B2:F4"/>
    <mergeCell ref="E58:E59"/>
    <mergeCell ref="B5:F5"/>
    <mergeCell ref="E7:E8"/>
    <mergeCell ref="E9:E11"/>
    <mergeCell ref="E13:E15"/>
    <mergeCell ref="E35:E39"/>
    <mergeCell ref="E43:E44"/>
    <mergeCell ref="E45:E46"/>
    <mergeCell ref="E50:E54"/>
    <mergeCell ref="E56:E57"/>
  </mergeCells>
  <hyperlinks>
    <hyperlink ref="B1" location="INICIO!A1" display="INICIO" xr:uid="{49F5E630-6CC1-4923-B25A-361533847CC0}"/>
  </hyperlinks>
  <pageMargins left="0.7" right="0.7" top="0.75" bottom="0.75" header="0.3" footer="0.3"/>
  <pageSetup paperSize="9" orientation="portrait" r:id="rId1"/>
  <ignoredErrors>
    <ignoredError sqref="G11"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64A62-6A00-42E2-A59E-82803F150513}">
  <dimension ref="A1:G16"/>
  <sheetViews>
    <sheetView showGridLines="0" workbookViewId="0">
      <selection activeCell="D53" sqref="D53"/>
    </sheetView>
  </sheetViews>
  <sheetFormatPr baseColWidth="10" defaultColWidth="11.42578125" defaultRowHeight="15" x14ac:dyDescent="0.25"/>
  <cols>
    <col min="1" max="1" width="27.5703125" bestFit="1" customWidth="1"/>
    <col min="2" max="2" width="13.42578125" bestFit="1" customWidth="1"/>
    <col min="3" max="6" width="13.42578125" customWidth="1"/>
  </cols>
  <sheetData>
    <row r="1" spans="1:7" x14ac:dyDescent="0.25">
      <c r="A1" s="819" t="s">
        <v>966</v>
      </c>
      <c r="B1" s="819"/>
      <c r="C1" s="819"/>
      <c r="D1" s="819"/>
      <c r="E1" s="819"/>
      <c r="F1" s="819"/>
      <c r="G1" s="819"/>
    </row>
    <row r="2" spans="1:7" x14ac:dyDescent="0.25">
      <c r="A2" s="819"/>
      <c r="B2" s="819"/>
      <c r="C2" s="819"/>
      <c r="D2" s="819"/>
      <c r="E2" s="819"/>
      <c r="F2" s="819"/>
      <c r="G2" s="819"/>
    </row>
    <row r="3" spans="1:7" x14ac:dyDescent="0.25">
      <c r="A3" s="820" t="s">
        <v>18</v>
      </c>
      <c r="B3" s="817" t="s">
        <v>967</v>
      </c>
      <c r="C3" s="817"/>
      <c r="D3" s="817"/>
      <c r="E3" s="817"/>
      <c r="F3" s="38"/>
      <c r="G3" s="818" t="s">
        <v>968</v>
      </c>
    </row>
    <row r="4" spans="1:7" x14ac:dyDescent="0.25">
      <c r="A4" s="821"/>
      <c r="B4" s="23" t="s">
        <v>173</v>
      </c>
      <c r="C4" s="23" t="s">
        <v>209</v>
      </c>
      <c r="D4" s="23" t="s">
        <v>969</v>
      </c>
      <c r="E4" s="23" t="s">
        <v>284</v>
      </c>
      <c r="F4" s="23" t="s">
        <v>868</v>
      </c>
      <c r="G4" s="818"/>
    </row>
    <row r="5" spans="1:7" x14ac:dyDescent="0.25">
      <c r="A5" s="26" t="s">
        <v>799</v>
      </c>
      <c r="B5" s="27">
        <v>2</v>
      </c>
      <c r="C5" s="40">
        <v>0</v>
      </c>
      <c r="D5" s="40">
        <v>0</v>
      </c>
      <c r="E5" s="40">
        <v>1</v>
      </c>
      <c r="F5" s="40">
        <v>0</v>
      </c>
      <c r="G5" s="27">
        <f t="shared" ref="G5:G15" si="0">SUM(B5:F5)</f>
        <v>3</v>
      </c>
    </row>
    <row r="6" spans="1:7" x14ac:dyDescent="0.25">
      <c r="A6" s="26" t="s">
        <v>970</v>
      </c>
      <c r="B6" s="27">
        <v>12</v>
      </c>
      <c r="C6" s="27">
        <v>1</v>
      </c>
      <c r="D6" s="27">
        <v>0</v>
      </c>
      <c r="E6" s="27">
        <v>2</v>
      </c>
      <c r="F6" s="27">
        <v>0</v>
      </c>
      <c r="G6" s="27">
        <f t="shared" si="0"/>
        <v>15</v>
      </c>
    </row>
    <row r="7" spans="1:7" x14ac:dyDescent="0.25">
      <c r="A7" s="26" t="s">
        <v>377</v>
      </c>
      <c r="B7" s="27">
        <v>7</v>
      </c>
      <c r="C7" s="27">
        <v>0</v>
      </c>
      <c r="D7" s="27">
        <v>0</v>
      </c>
      <c r="E7" s="27">
        <v>7</v>
      </c>
      <c r="F7" s="27">
        <v>0</v>
      </c>
      <c r="G7" s="27">
        <f t="shared" si="0"/>
        <v>14</v>
      </c>
    </row>
    <row r="8" spans="1:7" x14ac:dyDescent="0.25">
      <c r="A8" s="19" t="s">
        <v>68</v>
      </c>
      <c r="B8" s="24">
        <v>0</v>
      </c>
      <c r="C8" s="24">
        <v>0</v>
      </c>
      <c r="D8" s="24">
        <v>0</v>
      </c>
      <c r="E8" s="24">
        <v>24</v>
      </c>
      <c r="F8" s="24">
        <v>0</v>
      </c>
      <c r="G8" s="27">
        <f t="shared" si="0"/>
        <v>24</v>
      </c>
    </row>
    <row r="9" spans="1:7" x14ac:dyDescent="0.25">
      <c r="A9" s="19" t="s">
        <v>439</v>
      </c>
      <c r="B9" s="24">
        <v>3</v>
      </c>
      <c r="C9" s="24">
        <v>0</v>
      </c>
      <c r="D9" s="24">
        <v>18</v>
      </c>
      <c r="E9" s="24">
        <v>20</v>
      </c>
      <c r="F9" s="24">
        <v>0</v>
      </c>
      <c r="G9" s="27">
        <f t="shared" si="0"/>
        <v>41</v>
      </c>
    </row>
    <row r="10" spans="1:7" x14ac:dyDescent="0.25">
      <c r="A10" s="19" t="s">
        <v>479</v>
      </c>
      <c r="B10" s="24">
        <v>4</v>
      </c>
      <c r="C10" s="24">
        <v>7</v>
      </c>
      <c r="D10" s="24">
        <v>0</v>
      </c>
      <c r="E10" s="24">
        <v>24</v>
      </c>
      <c r="F10" s="24">
        <v>0</v>
      </c>
      <c r="G10" s="27">
        <f t="shared" si="0"/>
        <v>35</v>
      </c>
    </row>
    <row r="11" spans="1:7" x14ac:dyDescent="0.25">
      <c r="A11" s="19" t="s">
        <v>570</v>
      </c>
      <c r="B11" s="24">
        <v>1</v>
      </c>
      <c r="C11" s="24">
        <v>0</v>
      </c>
      <c r="D11" s="24">
        <v>5</v>
      </c>
      <c r="E11" s="24">
        <v>250</v>
      </c>
      <c r="F11" s="24">
        <v>0</v>
      </c>
      <c r="G11" s="27">
        <f t="shared" si="0"/>
        <v>256</v>
      </c>
    </row>
    <row r="12" spans="1:7" x14ac:dyDescent="0.25">
      <c r="A12" s="26" t="s">
        <v>855</v>
      </c>
      <c r="B12" s="27">
        <v>0</v>
      </c>
      <c r="C12" s="27">
        <v>1</v>
      </c>
      <c r="D12" s="27">
        <v>0</v>
      </c>
      <c r="E12" s="27">
        <v>1</v>
      </c>
      <c r="F12" s="27">
        <v>0</v>
      </c>
      <c r="G12" s="27">
        <f t="shared" si="0"/>
        <v>2</v>
      </c>
    </row>
    <row r="13" spans="1:7" x14ac:dyDescent="0.25">
      <c r="A13" s="26" t="s">
        <v>971</v>
      </c>
      <c r="B13" s="27">
        <v>6</v>
      </c>
      <c r="C13" s="27">
        <v>1</v>
      </c>
      <c r="D13" s="27">
        <v>0</v>
      </c>
      <c r="E13" s="27">
        <v>0</v>
      </c>
      <c r="F13" s="27">
        <v>0</v>
      </c>
      <c r="G13" s="27">
        <f t="shared" si="0"/>
        <v>7</v>
      </c>
    </row>
    <row r="14" spans="1:7" x14ac:dyDescent="0.25">
      <c r="A14" s="26" t="s">
        <v>297</v>
      </c>
      <c r="B14" s="27">
        <v>1</v>
      </c>
      <c r="C14" s="27">
        <v>0</v>
      </c>
      <c r="D14" s="27">
        <v>0</v>
      </c>
      <c r="E14" s="27">
        <v>0</v>
      </c>
      <c r="F14" s="27">
        <v>0</v>
      </c>
      <c r="G14" s="27">
        <f t="shared" si="0"/>
        <v>1</v>
      </c>
    </row>
    <row r="15" spans="1:7" x14ac:dyDescent="0.25">
      <c r="A15" s="26" t="s">
        <v>972</v>
      </c>
      <c r="B15" s="26">
        <v>0</v>
      </c>
      <c r="C15" s="26">
        <v>0</v>
      </c>
      <c r="D15" s="26">
        <v>0</v>
      </c>
      <c r="E15" s="26">
        <v>0</v>
      </c>
      <c r="F15" s="26">
        <v>18</v>
      </c>
      <c r="G15" s="26">
        <f t="shared" si="0"/>
        <v>18</v>
      </c>
    </row>
    <row r="16" spans="1:7" x14ac:dyDescent="0.25">
      <c r="A16" s="26" t="s">
        <v>966</v>
      </c>
      <c r="B16" s="26">
        <f t="shared" ref="B16:G16" si="1">SUM(B5:B15)</f>
        <v>36</v>
      </c>
      <c r="C16" s="26">
        <f t="shared" si="1"/>
        <v>10</v>
      </c>
      <c r="D16" s="26">
        <f t="shared" si="1"/>
        <v>23</v>
      </c>
      <c r="E16" s="26">
        <f t="shared" si="1"/>
        <v>329</v>
      </c>
      <c r="F16" s="26">
        <f t="shared" si="1"/>
        <v>18</v>
      </c>
      <c r="G16" s="26">
        <f t="shared" si="1"/>
        <v>416</v>
      </c>
    </row>
  </sheetData>
  <mergeCells count="4">
    <mergeCell ref="B3:E3"/>
    <mergeCell ref="G3:G4"/>
    <mergeCell ref="A1:G2"/>
    <mergeCell ref="A3:A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5DB68-3B75-46B1-A81B-E0A7F2580064}">
  <dimension ref="B1:L40"/>
  <sheetViews>
    <sheetView showGridLines="0" zoomScale="60" zoomScaleNormal="60" workbookViewId="0">
      <pane ySplit="1" topLeftCell="A2" activePane="bottomLeft" state="frozen"/>
      <selection pane="bottomLeft"/>
    </sheetView>
  </sheetViews>
  <sheetFormatPr baseColWidth="10" defaultColWidth="11.42578125" defaultRowHeight="15" x14ac:dyDescent="0.25"/>
  <sheetData>
    <row r="1" spans="2:8" ht="48.95" customHeight="1" x14ac:dyDescent="0.25"/>
    <row r="7" spans="2:8" x14ac:dyDescent="0.25">
      <c r="D7" t="s">
        <v>10</v>
      </c>
      <c r="E7" t="s">
        <v>11</v>
      </c>
      <c r="F7" t="s">
        <v>12</v>
      </c>
      <c r="G7" t="s">
        <v>13</v>
      </c>
      <c r="H7" t="s">
        <v>14</v>
      </c>
    </row>
    <row r="8" spans="2:8" x14ac:dyDescent="0.25">
      <c r="H8" s="46"/>
    </row>
    <row r="9" spans="2:8" ht="15.75" x14ac:dyDescent="0.25">
      <c r="B9" s="347" t="s">
        <v>15</v>
      </c>
      <c r="C9" s="346"/>
      <c r="D9" s="516">
        <f>+AVERAGE('PLAN ESTRATÉGICO'!J7:J16)</f>
        <v>0.15904375831407969</v>
      </c>
      <c r="E9" s="516">
        <f>+AVERAGE('PLAN ESTRATÉGICO'!L7:L16)</f>
        <v>0.1371111111111111</v>
      </c>
      <c r="F9" s="46"/>
      <c r="G9" s="46"/>
      <c r="H9" s="46"/>
    </row>
    <row r="10" spans="2:8" ht="15.75" x14ac:dyDescent="0.25">
      <c r="B10" s="347"/>
      <c r="C10" s="346"/>
      <c r="D10" s="517"/>
      <c r="E10" s="517"/>
      <c r="F10" s="46"/>
      <c r="G10" s="46"/>
      <c r="H10" s="46"/>
    </row>
    <row r="11" spans="2:8" ht="15.75" x14ac:dyDescent="0.25">
      <c r="B11" s="347" t="s">
        <v>16</v>
      </c>
      <c r="C11" s="346"/>
      <c r="D11" s="516">
        <f>+AVERAGE('PLAN ESTRATÉGICO'!J17:J28)</f>
        <v>0.10666666666666666</v>
      </c>
      <c r="E11" s="516">
        <f>+AVERAGE('PLAN ESTRATÉGICO'!L17:L28)</f>
        <v>0.16270833333333334</v>
      </c>
      <c r="F11" s="46"/>
      <c r="G11" s="46"/>
      <c r="H11" s="46"/>
    </row>
    <row r="12" spans="2:8" ht="15.75" x14ac:dyDescent="0.25">
      <c r="B12" s="347"/>
      <c r="C12" s="346"/>
      <c r="D12" s="517"/>
      <c r="E12" s="517"/>
      <c r="F12" s="46"/>
      <c r="G12" s="46"/>
      <c r="H12" s="46"/>
    </row>
    <row r="13" spans="2:8" ht="15.75" x14ac:dyDescent="0.25">
      <c r="B13" s="347" t="s">
        <v>17</v>
      </c>
      <c r="C13" s="346"/>
      <c r="D13" s="516">
        <f>+AVERAGE('PLAN ESTRATÉGICO'!J29:J35)</f>
        <v>0.27160798021070676</v>
      </c>
      <c r="E13" s="516">
        <f>+AVERAGE('PLAN ESTRATÉGICO'!L29:L35)</f>
        <v>0.27537191255485832</v>
      </c>
      <c r="F13" s="46"/>
      <c r="G13" s="46"/>
      <c r="H13" s="46"/>
    </row>
    <row r="14" spans="2:8" ht="15.75" x14ac:dyDescent="0.25">
      <c r="B14" s="347"/>
      <c r="C14" s="346"/>
      <c r="D14" s="517"/>
      <c r="E14" s="517"/>
      <c r="F14" s="46"/>
      <c r="G14" s="46"/>
      <c r="H14" s="46"/>
    </row>
    <row r="15" spans="2:8" ht="15.75" x14ac:dyDescent="0.25">
      <c r="B15" s="347" t="s">
        <v>18</v>
      </c>
      <c r="C15" s="346"/>
      <c r="D15" s="516">
        <f>+AVERAGE('PLAN ESTRATÉGICO'!J36:J40)</f>
        <v>0.23905876496534342</v>
      </c>
      <c r="E15" s="516">
        <f>+AVERAGE('PLAN ESTRATÉGICO'!L36:L40)</f>
        <v>0.14128000000000002</v>
      </c>
      <c r="F15" s="46"/>
      <c r="G15" s="46"/>
      <c r="H15" s="46"/>
    </row>
    <row r="16" spans="2:8" x14ac:dyDescent="0.25">
      <c r="D16" s="46"/>
      <c r="E16" s="46"/>
      <c r="F16" s="46"/>
      <c r="G16" s="46"/>
      <c r="H16" s="46"/>
    </row>
    <row r="17" spans="2:8" ht="21" x14ac:dyDescent="0.25">
      <c r="B17" t="s">
        <v>19</v>
      </c>
      <c r="D17" s="513">
        <f>+AVERAGE(D9:D15)</f>
        <v>0.19409429253919913</v>
      </c>
      <c r="E17" s="513">
        <f>+AVERAGE(E9:E15)</f>
        <v>0.17911783924982572</v>
      </c>
      <c r="F17" s="46"/>
      <c r="G17" s="46"/>
      <c r="H17" s="513">
        <f>SUM(D17:G17)</f>
        <v>0.37321213178902485</v>
      </c>
    </row>
    <row r="25" spans="2:8" ht="21" customHeight="1" x14ac:dyDescent="0.25">
      <c r="D25" s="46" t="s">
        <v>10</v>
      </c>
      <c r="E25" s="46" t="s">
        <v>11</v>
      </c>
      <c r="F25" s="46" t="s">
        <v>12</v>
      </c>
      <c r="G25" s="46" t="s">
        <v>13</v>
      </c>
      <c r="H25" s="33" t="s">
        <v>14</v>
      </c>
    </row>
    <row r="26" spans="2:8" ht="18.75" x14ac:dyDescent="0.3">
      <c r="B26" s="348" t="s">
        <v>20</v>
      </c>
      <c r="D26" s="518">
        <v>0.72</v>
      </c>
      <c r="E26" s="46"/>
      <c r="F26" s="46"/>
      <c r="G26" s="46"/>
      <c r="H26" s="46"/>
    </row>
    <row r="27" spans="2:8" ht="18.75" x14ac:dyDescent="0.3">
      <c r="B27" s="348"/>
      <c r="D27" s="46"/>
      <c r="E27" s="46"/>
      <c r="F27" s="46"/>
      <c r="G27" s="46"/>
      <c r="H27" s="46"/>
    </row>
    <row r="28" spans="2:8" ht="18.75" x14ac:dyDescent="0.3">
      <c r="B28" s="348" t="s">
        <v>21</v>
      </c>
      <c r="D28" s="518">
        <f>+AVERAGE('PLAN ESTRATÉGICO'!J17:J21)</f>
        <v>0.06</v>
      </c>
      <c r="E28" s="518">
        <f>+AVERAGE('PLAN ESTRATÉGICO'!L17:L21)</f>
        <v>0.2175</v>
      </c>
      <c r="F28" s="46"/>
      <c r="G28" s="46"/>
      <c r="H28" s="46"/>
    </row>
    <row r="29" spans="2:8" ht="18.75" x14ac:dyDescent="0.3">
      <c r="B29" s="348"/>
      <c r="D29" s="46"/>
      <c r="E29" s="46"/>
      <c r="F29" s="46"/>
      <c r="G29" s="46"/>
      <c r="H29" s="46"/>
    </row>
    <row r="30" spans="2:8" ht="18.75" x14ac:dyDescent="0.3">
      <c r="B30" s="348" t="s">
        <v>22</v>
      </c>
      <c r="D30" s="518"/>
      <c r="E30" s="518">
        <f>+AVERAGE(ADMINISTRATIVO!AA19:AA43)</f>
        <v>0</v>
      </c>
      <c r="F30" s="46"/>
      <c r="G30" s="46"/>
      <c r="H30" s="46"/>
    </row>
    <row r="31" spans="2:8" x14ac:dyDescent="0.25">
      <c r="D31" s="46"/>
      <c r="E31" s="46"/>
      <c r="F31" s="46"/>
      <c r="G31" s="46"/>
      <c r="H31" s="46"/>
    </row>
    <row r="32" spans="2:8" x14ac:dyDescent="0.25">
      <c r="D32" s="46"/>
      <c r="E32" s="46"/>
      <c r="F32" s="46"/>
      <c r="G32" s="46"/>
      <c r="H32" s="46"/>
    </row>
    <row r="33" spans="2:12" x14ac:dyDescent="0.25">
      <c r="D33" s="46"/>
      <c r="E33" s="46"/>
      <c r="F33" s="46"/>
      <c r="G33" s="46"/>
      <c r="H33" s="46"/>
    </row>
    <row r="34" spans="2:12" ht="21" x14ac:dyDescent="0.25">
      <c r="B34" t="s">
        <v>19</v>
      </c>
      <c r="D34" s="513">
        <f>+AVERAGE(D26:D30)</f>
        <v>0.39</v>
      </c>
      <c r="E34" s="513">
        <f>+AVERAGE(E26:E30)</f>
        <v>0.10875</v>
      </c>
      <c r="F34" s="46"/>
      <c r="G34" s="46"/>
      <c r="H34" s="513">
        <f>SUM(D34:G34)</f>
        <v>0.49875000000000003</v>
      </c>
    </row>
    <row r="35" spans="2:12" x14ac:dyDescent="0.25">
      <c r="D35" s="46"/>
      <c r="E35" s="46"/>
      <c r="F35" s="46"/>
      <c r="G35" s="46"/>
      <c r="H35" s="46"/>
    </row>
    <row r="36" spans="2:12" ht="21" x14ac:dyDescent="0.25">
      <c r="K36" s="584">
        <f>+AVERAGE(H17,H34)</f>
        <v>0.43598106589451247</v>
      </c>
      <c r="L36" s="585"/>
    </row>
    <row r="40" spans="2:12" x14ac:dyDescent="0.25">
      <c r="D40" s="286">
        <f>+AVERAGE(D17,D34)</f>
        <v>0.2920471462695996</v>
      </c>
      <c r="E40" s="286">
        <f>+AVERAGE(E17,E34)</f>
        <v>0.14393391962491286</v>
      </c>
      <c r="K40" s="286">
        <f>SUM(D40:E40)</f>
        <v>0.43598106589451247</v>
      </c>
    </row>
  </sheetData>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E6A06-DDAE-423E-804F-CBBDB95A83E7}">
  <sheetPr filterMode="1"/>
  <dimension ref="A1:AT318"/>
  <sheetViews>
    <sheetView showGridLines="0" zoomScale="80" zoomScaleNormal="80" workbookViewId="0">
      <pane xSplit="5" ySplit="6" topLeftCell="F7" activePane="bottomRight" state="frozen"/>
      <selection pane="topRight" activeCell="F1" sqref="F1"/>
      <selection pane="bottomLeft" activeCell="A7" sqref="A7"/>
      <selection pane="bottomRight"/>
    </sheetView>
  </sheetViews>
  <sheetFormatPr baseColWidth="10" defaultColWidth="11.42578125" defaultRowHeight="30" customHeight="1" x14ac:dyDescent="0.25"/>
  <cols>
    <col min="1" max="2" width="11.42578125" style="184"/>
    <col min="3" max="3" width="16.5703125" style="184" customWidth="1"/>
    <col min="4" max="4" width="34.5703125" style="184" customWidth="1"/>
    <col min="5" max="5" width="23.5703125" style="153" customWidth="1"/>
    <col min="6" max="6" width="13.140625" style="184" customWidth="1"/>
    <col min="7" max="7" width="11.42578125" style="184"/>
    <col min="8" max="8" width="14" style="184" customWidth="1"/>
    <col min="9" max="9" width="11.42578125" style="184"/>
    <col min="10" max="17" width="5.42578125" style="184" customWidth="1"/>
    <col min="18" max="19" width="18.140625" style="245" customWidth="1"/>
    <col min="20" max="27" width="5.42578125" style="184" customWidth="1"/>
    <col min="28" max="28" width="16" style="245" customWidth="1"/>
    <col min="29" max="36" width="5.42578125" style="184" customWidth="1"/>
    <col min="37" max="37" width="16" style="245" customWidth="1"/>
    <col min="38" max="45" width="5.42578125" style="184" customWidth="1"/>
    <col min="46" max="46" width="13.140625" style="245" customWidth="1"/>
    <col min="47" max="16384" width="11.42578125" style="184"/>
  </cols>
  <sheetData>
    <row r="1" spans="1:46" ht="48.95" customHeight="1" x14ac:dyDescent="0.25"/>
    <row r="2" spans="1:46" ht="19.5" customHeight="1" x14ac:dyDescent="0.25">
      <c r="A2" s="822" t="s">
        <v>123</v>
      </c>
      <c r="B2" s="822"/>
      <c r="C2" s="822"/>
      <c r="D2" s="822"/>
      <c r="E2" s="822"/>
      <c r="F2" s="822"/>
      <c r="G2" s="822"/>
      <c r="H2" s="822"/>
      <c r="I2" s="22" t="s">
        <v>124</v>
      </c>
      <c r="J2" s="823" t="s">
        <v>125</v>
      </c>
      <c r="K2" s="824"/>
      <c r="L2" s="824"/>
      <c r="M2" s="824"/>
      <c r="N2" s="824"/>
      <c r="O2" s="824"/>
      <c r="P2" s="824"/>
      <c r="Q2" s="824"/>
      <c r="R2" s="824"/>
      <c r="S2" s="824"/>
      <c r="T2" s="824"/>
      <c r="U2" s="824"/>
      <c r="V2" s="824"/>
      <c r="W2" s="824"/>
      <c r="X2" s="824"/>
      <c r="Y2" s="824"/>
      <c r="Z2" s="824"/>
      <c r="AA2" s="824"/>
      <c r="AB2" s="824"/>
      <c r="AC2" s="824"/>
      <c r="AD2" s="824"/>
      <c r="AE2" s="824"/>
      <c r="AF2" s="824"/>
      <c r="AG2" s="824"/>
      <c r="AH2" s="824"/>
      <c r="AI2" s="824"/>
      <c r="AJ2" s="824"/>
      <c r="AK2" s="824"/>
      <c r="AL2" s="824"/>
      <c r="AM2" s="824"/>
      <c r="AN2" s="824"/>
      <c r="AO2" s="824"/>
      <c r="AP2" s="824"/>
      <c r="AQ2" s="824"/>
      <c r="AR2" s="824"/>
      <c r="AS2" s="824"/>
      <c r="AT2" s="246"/>
    </row>
    <row r="3" spans="1:46" ht="19.5" customHeight="1" x14ac:dyDescent="0.25">
      <c r="A3" s="822"/>
      <c r="B3" s="822"/>
      <c r="C3" s="822"/>
      <c r="D3" s="822"/>
      <c r="E3" s="822"/>
      <c r="F3" s="822"/>
      <c r="G3" s="822"/>
      <c r="H3" s="822"/>
      <c r="I3" s="22" t="s">
        <v>126</v>
      </c>
      <c r="J3" s="823"/>
      <c r="K3" s="824"/>
      <c r="L3" s="824"/>
      <c r="M3" s="824"/>
      <c r="N3" s="824"/>
      <c r="O3" s="824"/>
      <c r="P3" s="824"/>
      <c r="Q3" s="824"/>
      <c r="R3" s="824"/>
      <c r="S3" s="824"/>
      <c r="T3" s="824"/>
      <c r="U3" s="824"/>
      <c r="V3" s="824"/>
      <c r="W3" s="824"/>
      <c r="X3" s="824"/>
      <c r="Y3" s="824"/>
      <c r="Z3" s="824"/>
      <c r="AA3" s="824"/>
      <c r="AB3" s="824"/>
      <c r="AC3" s="824"/>
      <c r="AD3" s="824"/>
      <c r="AE3" s="824"/>
      <c r="AF3" s="824"/>
      <c r="AG3" s="824"/>
      <c r="AH3" s="824"/>
      <c r="AI3" s="824"/>
      <c r="AJ3" s="824"/>
      <c r="AK3" s="824"/>
      <c r="AL3" s="824"/>
      <c r="AM3" s="824"/>
      <c r="AN3" s="824"/>
      <c r="AO3" s="824"/>
      <c r="AP3" s="824"/>
      <c r="AQ3" s="824"/>
      <c r="AR3" s="824"/>
      <c r="AS3" s="824"/>
      <c r="AT3" s="246"/>
    </row>
    <row r="4" spans="1:46" ht="19.5" customHeight="1" x14ac:dyDescent="0.25">
      <c r="A4" s="822"/>
      <c r="B4" s="822"/>
      <c r="C4" s="822"/>
      <c r="D4" s="822"/>
      <c r="E4" s="822"/>
      <c r="F4" s="822"/>
      <c r="G4" s="822"/>
      <c r="H4" s="822"/>
      <c r="I4" s="22" t="s">
        <v>127</v>
      </c>
      <c r="J4" s="823"/>
      <c r="K4" s="824"/>
      <c r="L4" s="824"/>
      <c r="M4" s="824"/>
      <c r="N4" s="824"/>
      <c r="O4" s="824"/>
      <c r="P4" s="824"/>
      <c r="Q4" s="824"/>
      <c r="R4" s="824"/>
      <c r="S4" s="824"/>
      <c r="T4" s="824"/>
      <c r="U4" s="824"/>
      <c r="V4" s="824"/>
      <c r="W4" s="824"/>
      <c r="X4" s="824"/>
      <c r="Y4" s="824"/>
      <c r="Z4" s="824"/>
      <c r="AA4" s="824"/>
      <c r="AB4" s="824"/>
      <c r="AC4" s="824"/>
      <c r="AD4" s="824"/>
      <c r="AE4" s="824"/>
      <c r="AF4" s="824"/>
      <c r="AG4" s="824"/>
      <c r="AH4" s="824"/>
      <c r="AI4" s="824"/>
      <c r="AJ4" s="824"/>
      <c r="AK4" s="824"/>
      <c r="AL4" s="824"/>
      <c r="AM4" s="824"/>
      <c r="AN4" s="824"/>
      <c r="AO4" s="824"/>
      <c r="AP4" s="824"/>
      <c r="AQ4" s="824"/>
      <c r="AR4" s="824"/>
      <c r="AS4" s="824"/>
      <c r="AT4" s="246"/>
    </row>
    <row r="5" spans="1:46" ht="18" customHeight="1" x14ac:dyDescent="0.25">
      <c r="A5" s="825" t="s">
        <v>128</v>
      </c>
      <c r="B5" s="825"/>
      <c r="C5" s="825"/>
      <c r="D5" s="825"/>
      <c r="E5" s="825"/>
      <c r="F5" s="247"/>
      <c r="G5" s="825" t="s">
        <v>221</v>
      </c>
      <c r="H5" s="825"/>
      <c r="I5" s="247" t="s">
        <v>129</v>
      </c>
      <c r="J5" s="789" t="s">
        <v>130</v>
      </c>
      <c r="K5" s="789" t="s">
        <v>131</v>
      </c>
      <c r="L5" s="789" t="s">
        <v>132</v>
      </c>
      <c r="M5" s="789" t="s">
        <v>133</v>
      </c>
      <c r="N5" s="789" t="s">
        <v>134</v>
      </c>
      <c r="O5" s="789" t="s">
        <v>135</v>
      </c>
      <c r="P5" s="789" t="s">
        <v>136</v>
      </c>
      <c r="Q5" s="789" t="s">
        <v>350</v>
      </c>
      <c r="R5" s="792" t="s">
        <v>138</v>
      </c>
      <c r="S5" s="792" t="s">
        <v>349</v>
      </c>
      <c r="T5" s="785" t="s">
        <v>140</v>
      </c>
      <c r="U5" s="785" t="s">
        <v>141</v>
      </c>
      <c r="V5" s="785" t="s">
        <v>142</v>
      </c>
      <c r="W5" s="785" t="s">
        <v>143</v>
      </c>
      <c r="X5" s="785" t="s">
        <v>144</v>
      </c>
      <c r="Y5" s="785" t="s">
        <v>145</v>
      </c>
      <c r="Z5" s="753" t="s">
        <v>146</v>
      </c>
      <c r="AA5" s="753" t="s">
        <v>224</v>
      </c>
      <c r="AB5" s="756" t="s">
        <v>148</v>
      </c>
      <c r="AC5" s="783" t="s">
        <v>149</v>
      </c>
      <c r="AD5" s="783" t="s">
        <v>150</v>
      </c>
      <c r="AE5" s="783" t="s">
        <v>151</v>
      </c>
      <c r="AF5" s="783" t="s">
        <v>152</v>
      </c>
      <c r="AG5" s="783" t="s">
        <v>153</v>
      </c>
      <c r="AH5" s="783" t="s">
        <v>154</v>
      </c>
      <c r="AI5" s="743" t="s">
        <v>155</v>
      </c>
      <c r="AJ5" s="743" t="s">
        <v>225</v>
      </c>
      <c r="AK5" s="784" t="s">
        <v>156</v>
      </c>
      <c r="AL5" s="786" t="s">
        <v>157</v>
      </c>
      <c r="AM5" s="786" t="s">
        <v>158</v>
      </c>
      <c r="AN5" s="786" t="s">
        <v>159</v>
      </c>
      <c r="AO5" s="786" t="s">
        <v>160</v>
      </c>
      <c r="AP5" s="786" t="s">
        <v>161</v>
      </c>
      <c r="AQ5" s="786" t="s">
        <v>162</v>
      </c>
      <c r="AR5" s="765" t="s">
        <v>163</v>
      </c>
      <c r="AS5" s="765" t="s">
        <v>226</v>
      </c>
      <c r="AT5" s="746" t="s">
        <v>165</v>
      </c>
    </row>
    <row r="6" spans="1:46" ht="30" customHeight="1" x14ac:dyDescent="0.25">
      <c r="A6" s="248" t="s">
        <v>18</v>
      </c>
      <c r="B6" s="68" t="s">
        <v>166</v>
      </c>
      <c r="C6" s="248" t="s">
        <v>167</v>
      </c>
      <c r="D6" s="68" t="s">
        <v>128</v>
      </c>
      <c r="E6" s="68" t="s">
        <v>168</v>
      </c>
      <c r="F6" s="68" t="s">
        <v>169</v>
      </c>
      <c r="G6" s="68" t="s">
        <v>569</v>
      </c>
      <c r="H6" s="68" t="s">
        <v>228</v>
      </c>
      <c r="I6" s="68" t="s">
        <v>129</v>
      </c>
      <c r="J6" s="789"/>
      <c r="K6" s="789"/>
      <c r="L6" s="789"/>
      <c r="M6" s="789"/>
      <c r="N6" s="789"/>
      <c r="O6" s="789"/>
      <c r="P6" s="789"/>
      <c r="Q6" s="789"/>
      <c r="R6" s="792"/>
      <c r="S6" s="792"/>
      <c r="T6" s="785"/>
      <c r="U6" s="785"/>
      <c r="V6" s="785"/>
      <c r="W6" s="785"/>
      <c r="X6" s="785"/>
      <c r="Y6" s="785"/>
      <c r="Z6" s="753"/>
      <c r="AA6" s="753"/>
      <c r="AB6" s="794"/>
      <c r="AC6" s="783"/>
      <c r="AD6" s="783"/>
      <c r="AE6" s="783"/>
      <c r="AF6" s="783"/>
      <c r="AG6" s="783"/>
      <c r="AH6" s="783"/>
      <c r="AI6" s="743"/>
      <c r="AJ6" s="743"/>
      <c r="AK6" s="784"/>
      <c r="AL6" s="786"/>
      <c r="AM6" s="786"/>
      <c r="AN6" s="786"/>
      <c r="AO6" s="786"/>
      <c r="AP6" s="786"/>
      <c r="AQ6" s="786"/>
      <c r="AR6" s="765"/>
      <c r="AS6" s="765"/>
      <c r="AT6" s="746"/>
    </row>
    <row r="7" spans="1:46" ht="30" hidden="1" customHeight="1" x14ac:dyDescent="0.25">
      <c r="A7" s="14" t="s">
        <v>570</v>
      </c>
      <c r="B7" s="9" t="s">
        <v>173</v>
      </c>
      <c r="C7" s="10"/>
      <c r="D7" s="14" t="s">
        <v>417</v>
      </c>
      <c r="E7" s="28" t="s">
        <v>106</v>
      </c>
      <c r="F7" s="11"/>
      <c r="G7" s="11"/>
      <c r="H7" s="11"/>
      <c r="I7" s="11"/>
      <c r="J7" s="293"/>
      <c r="K7" s="293"/>
      <c r="L7" s="293"/>
      <c r="M7" s="293"/>
      <c r="N7" s="293"/>
      <c r="O7" s="293"/>
      <c r="P7" s="293">
        <f>J7+L7+N7</f>
        <v>0</v>
      </c>
      <c r="Q7" s="293"/>
      <c r="R7" s="295"/>
      <c r="S7" s="295"/>
      <c r="T7" s="293"/>
      <c r="U7" s="293"/>
      <c r="V7" s="293"/>
      <c r="W7" s="293"/>
      <c r="X7" s="293"/>
      <c r="Y7" s="293"/>
      <c r="Z7" s="293">
        <f>T7+V7+X7</f>
        <v>0</v>
      </c>
      <c r="AA7" s="293"/>
      <c r="AB7" s="295"/>
      <c r="AC7" s="293"/>
      <c r="AD7" s="293"/>
      <c r="AE7" s="293"/>
      <c r="AF7" s="293"/>
      <c r="AG7" s="293"/>
      <c r="AH7" s="293"/>
      <c r="AI7" s="293">
        <f>AC7+AE7+AG7</f>
        <v>0</v>
      </c>
      <c r="AJ7" s="293"/>
      <c r="AK7" s="295"/>
      <c r="AL7" s="293"/>
      <c r="AM7" s="293"/>
      <c r="AN7" s="293"/>
      <c r="AO7" s="293"/>
      <c r="AP7" s="293"/>
      <c r="AQ7" s="293"/>
      <c r="AR7" s="293">
        <f>AL7+AN7+AP7</f>
        <v>0</v>
      </c>
      <c r="AS7" s="293"/>
      <c r="AT7" s="250"/>
    </row>
    <row r="8" spans="1:46" ht="30" hidden="1" customHeight="1" x14ac:dyDescent="0.25">
      <c r="A8" s="14" t="s">
        <v>570</v>
      </c>
      <c r="B8" s="9" t="s">
        <v>973</v>
      </c>
      <c r="C8" s="10"/>
      <c r="D8" s="9" t="s">
        <v>974</v>
      </c>
      <c r="E8" s="34"/>
      <c r="F8" s="11"/>
      <c r="G8" s="11"/>
      <c r="H8" s="11"/>
      <c r="I8" s="11"/>
      <c r="J8" s="249"/>
      <c r="K8" s="249"/>
      <c r="L8" s="249"/>
      <c r="M8" s="249"/>
      <c r="N8" s="249"/>
      <c r="O8" s="249"/>
      <c r="P8" s="249">
        <f t="shared" ref="P8:P46" si="0">J8+L8+N8</f>
        <v>0</v>
      </c>
      <c r="Q8" s="249"/>
      <c r="R8" s="250"/>
      <c r="S8" s="250"/>
      <c r="T8" s="249"/>
      <c r="U8" s="249"/>
      <c r="V8" s="249"/>
      <c r="W8" s="249"/>
      <c r="X8" s="249"/>
      <c r="Y8" s="249"/>
      <c r="Z8" s="249">
        <f t="shared" ref="Z8:Z46" si="1">T8+V8+X8</f>
        <v>0</v>
      </c>
      <c r="AA8" s="249"/>
      <c r="AB8" s="250"/>
      <c r="AC8" s="249"/>
      <c r="AD8" s="249"/>
      <c r="AE8" s="249"/>
      <c r="AF8" s="249"/>
      <c r="AG8" s="249"/>
      <c r="AH8" s="249"/>
      <c r="AI8" s="249">
        <f t="shared" ref="AI8:AI46" si="2">AC8+AE8+AG8</f>
        <v>0</v>
      </c>
      <c r="AJ8" s="249"/>
      <c r="AK8" s="250"/>
      <c r="AL8" s="249"/>
      <c r="AM8" s="249"/>
      <c r="AN8" s="249"/>
      <c r="AO8" s="249"/>
      <c r="AP8" s="249"/>
      <c r="AQ8" s="249"/>
      <c r="AR8" s="249">
        <f t="shared" ref="AR8:AR46" si="3">AL8+AN8+AP8</f>
        <v>0</v>
      </c>
      <c r="AS8" s="249"/>
      <c r="AT8" s="250"/>
    </row>
    <row r="9" spans="1:46" ht="30" hidden="1" customHeight="1" x14ac:dyDescent="0.25">
      <c r="A9" s="14" t="s">
        <v>570</v>
      </c>
      <c r="B9" s="9" t="s">
        <v>973</v>
      </c>
      <c r="C9" s="10"/>
      <c r="D9" s="9" t="s">
        <v>975</v>
      </c>
      <c r="E9" s="34"/>
      <c r="F9" s="11"/>
      <c r="G9" s="11"/>
      <c r="H9" s="11"/>
      <c r="I9" s="11"/>
      <c r="J9" s="249"/>
      <c r="K9" s="249"/>
      <c r="L9" s="249"/>
      <c r="M9" s="249"/>
      <c r="N9" s="249"/>
      <c r="O9" s="249"/>
      <c r="P9" s="249">
        <f t="shared" si="0"/>
        <v>0</v>
      </c>
      <c r="Q9" s="249"/>
      <c r="R9" s="250"/>
      <c r="S9" s="250"/>
      <c r="T9" s="249"/>
      <c r="U9" s="249"/>
      <c r="V9" s="249"/>
      <c r="W9" s="249"/>
      <c r="X9" s="249"/>
      <c r="Y9" s="249"/>
      <c r="Z9" s="249">
        <f t="shared" si="1"/>
        <v>0</v>
      </c>
      <c r="AA9" s="249"/>
      <c r="AB9" s="250"/>
      <c r="AC9" s="249"/>
      <c r="AD9" s="249"/>
      <c r="AE9" s="249"/>
      <c r="AF9" s="249"/>
      <c r="AG9" s="249"/>
      <c r="AH9" s="249"/>
      <c r="AI9" s="249">
        <f t="shared" si="2"/>
        <v>0</v>
      </c>
      <c r="AJ9" s="249"/>
      <c r="AK9" s="250"/>
      <c r="AL9" s="249"/>
      <c r="AM9" s="249"/>
      <c r="AN9" s="249"/>
      <c r="AO9" s="249"/>
      <c r="AP9" s="249"/>
      <c r="AQ9" s="249"/>
      <c r="AR9" s="249">
        <f t="shared" si="3"/>
        <v>0</v>
      </c>
      <c r="AS9" s="249"/>
      <c r="AT9" s="250"/>
    </row>
    <row r="10" spans="1:46" ht="30" hidden="1" customHeight="1" x14ac:dyDescent="0.25">
      <c r="A10" s="14" t="s">
        <v>570</v>
      </c>
      <c r="B10" s="9" t="s">
        <v>973</v>
      </c>
      <c r="C10" s="10"/>
      <c r="D10" s="9" t="s">
        <v>976</v>
      </c>
      <c r="E10" s="34"/>
      <c r="F10" s="11"/>
      <c r="G10" s="11"/>
      <c r="H10" s="11"/>
      <c r="I10" s="11"/>
      <c r="J10" s="249"/>
      <c r="K10" s="249"/>
      <c r="L10" s="249"/>
      <c r="M10" s="249"/>
      <c r="N10" s="249"/>
      <c r="O10" s="249"/>
      <c r="P10" s="249">
        <f t="shared" si="0"/>
        <v>0</v>
      </c>
      <c r="Q10" s="249"/>
      <c r="R10" s="251"/>
      <c r="S10" s="251"/>
      <c r="T10" s="249"/>
      <c r="U10" s="249"/>
      <c r="V10" s="249"/>
      <c r="W10" s="249"/>
      <c r="X10" s="249"/>
      <c r="Y10" s="249"/>
      <c r="Z10" s="249">
        <f t="shared" si="1"/>
        <v>0</v>
      </c>
      <c r="AA10" s="249"/>
      <c r="AB10" s="251"/>
      <c r="AC10" s="249"/>
      <c r="AD10" s="249"/>
      <c r="AE10" s="249"/>
      <c r="AF10" s="249"/>
      <c r="AG10" s="249"/>
      <c r="AH10" s="249"/>
      <c r="AI10" s="249">
        <f t="shared" si="2"/>
        <v>0</v>
      </c>
      <c r="AJ10" s="249"/>
      <c r="AK10" s="251"/>
      <c r="AL10" s="249"/>
      <c r="AM10" s="249"/>
      <c r="AN10" s="249"/>
      <c r="AO10" s="249"/>
      <c r="AP10" s="249"/>
      <c r="AQ10" s="249"/>
      <c r="AR10" s="249">
        <f t="shared" si="3"/>
        <v>0</v>
      </c>
      <c r="AS10" s="249"/>
      <c r="AT10" s="250"/>
    </row>
    <row r="11" spans="1:46" ht="30" hidden="1" customHeight="1" x14ac:dyDescent="0.25">
      <c r="A11" s="14" t="s">
        <v>570</v>
      </c>
      <c r="B11" s="9" t="s">
        <v>973</v>
      </c>
      <c r="C11" s="10"/>
      <c r="D11" s="9" t="s">
        <v>977</v>
      </c>
      <c r="E11" s="34"/>
      <c r="F11" s="11"/>
      <c r="G11" s="11"/>
      <c r="H11" s="11"/>
      <c r="I11" s="11"/>
      <c r="J11" s="249"/>
      <c r="K11" s="249"/>
      <c r="L11" s="249"/>
      <c r="M11" s="249"/>
      <c r="N11" s="249"/>
      <c r="O11" s="249"/>
      <c r="P11" s="249">
        <f t="shared" si="0"/>
        <v>0</v>
      </c>
      <c r="Q11" s="249"/>
      <c r="R11" s="251"/>
      <c r="S11" s="251"/>
      <c r="T11" s="249"/>
      <c r="U11" s="249"/>
      <c r="V11" s="249"/>
      <c r="W11" s="249"/>
      <c r="X11" s="249"/>
      <c r="Y11" s="249"/>
      <c r="Z11" s="249">
        <f t="shared" si="1"/>
        <v>0</v>
      </c>
      <c r="AA11" s="249"/>
      <c r="AB11" s="251"/>
      <c r="AC11" s="249"/>
      <c r="AD11" s="249"/>
      <c r="AE11" s="249"/>
      <c r="AF11" s="249"/>
      <c r="AG11" s="249"/>
      <c r="AH11" s="249"/>
      <c r="AI11" s="249">
        <f t="shared" si="2"/>
        <v>0</v>
      </c>
      <c r="AJ11" s="249"/>
      <c r="AK11" s="251"/>
      <c r="AL11" s="249"/>
      <c r="AM11" s="249"/>
      <c r="AN11" s="249"/>
      <c r="AO11" s="249"/>
      <c r="AP11" s="249"/>
      <c r="AQ11" s="249"/>
      <c r="AR11" s="249">
        <f t="shared" si="3"/>
        <v>0</v>
      </c>
      <c r="AS11" s="249"/>
      <c r="AT11" s="250"/>
    </row>
    <row r="12" spans="1:46" ht="30" hidden="1" customHeight="1" x14ac:dyDescent="0.25">
      <c r="A12" s="14" t="s">
        <v>570</v>
      </c>
      <c r="B12" s="9" t="s">
        <v>973</v>
      </c>
      <c r="C12" s="10"/>
      <c r="D12" s="9" t="s">
        <v>978</v>
      </c>
      <c r="E12" s="28" t="s">
        <v>979</v>
      </c>
      <c r="F12" s="235">
        <v>1.1000000000000001</v>
      </c>
      <c r="G12" s="11"/>
      <c r="H12" s="11"/>
      <c r="I12" s="11"/>
      <c r="J12" s="249"/>
      <c r="K12" s="249"/>
      <c r="L12" s="249"/>
      <c r="M12" s="249"/>
      <c r="N12" s="249"/>
      <c r="O12" s="249"/>
      <c r="P12" s="249">
        <f t="shared" si="0"/>
        <v>0</v>
      </c>
      <c r="Q12" s="249"/>
      <c r="R12" s="251"/>
      <c r="S12" s="251"/>
      <c r="T12" s="249"/>
      <c r="U12" s="249"/>
      <c r="V12" s="249"/>
      <c r="W12" s="249"/>
      <c r="X12" s="249"/>
      <c r="Y12" s="249"/>
      <c r="Z12" s="249">
        <f t="shared" si="1"/>
        <v>0</v>
      </c>
      <c r="AA12" s="249"/>
      <c r="AB12" s="251"/>
      <c r="AC12" s="249"/>
      <c r="AD12" s="249"/>
      <c r="AE12" s="249"/>
      <c r="AF12" s="249"/>
      <c r="AG12" s="249"/>
      <c r="AH12" s="249"/>
      <c r="AI12" s="249">
        <f t="shared" si="2"/>
        <v>0</v>
      </c>
      <c r="AJ12" s="249"/>
      <c r="AK12" s="251"/>
      <c r="AL12" s="249"/>
      <c r="AM12" s="249"/>
      <c r="AN12" s="249"/>
      <c r="AO12" s="249"/>
      <c r="AP12" s="249"/>
      <c r="AQ12" s="249"/>
      <c r="AR12" s="249">
        <f t="shared" si="3"/>
        <v>0</v>
      </c>
      <c r="AS12" s="249"/>
      <c r="AT12" s="250"/>
    </row>
    <row r="13" spans="1:46" ht="93.75" hidden="1" customHeight="1" x14ac:dyDescent="0.25">
      <c r="A13" s="14" t="s">
        <v>570</v>
      </c>
      <c r="B13" s="9" t="s">
        <v>284</v>
      </c>
      <c r="C13" s="171" t="s">
        <v>782</v>
      </c>
      <c r="D13" s="12" t="s">
        <v>980</v>
      </c>
      <c r="E13" s="171" t="s">
        <v>981</v>
      </c>
      <c r="F13" s="20">
        <v>1.1000000000000001</v>
      </c>
      <c r="G13" s="11"/>
      <c r="H13" s="11">
        <v>5</v>
      </c>
      <c r="I13" s="11"/>
      <c r="J13" s="249"/>
      <c r="K13" s="249"/>
      <c r="L13" s="249"/>
      <c r="M13" s="249"/>
      <c r="N13" s="249"/>
      <c r="O13" s="249"/>
      <c r="P13" s="249">
        <f t="shared" si="0"/>
        <v>0</v>
      </c>
      <c r="Q13" s="249"/>
      <c r="R13" s="251"/>
      <c r="S13" s="251"/>
      <c r="T13" s="249"/>
      <c r="U13" s="249"/>
      <c r="V13" s="249"/>
      <c r="W13" s="249"/>
      <c r="X13" s="249"/>
      <c r="Y13" s="249"/>
      <c r="Z13" s="249">
        <f t="shared" si="1"/>
        <v>0</v>
      </c>
      <c r="AA13" s="249"/>
      <c r="AB13" s="251"/>
      <c r="AC13" s="249"/>
      <c r="AD13" s="249"/>
      <c r="AE13" s="249"/>
      <c r="AF13" s="249"/>
      <c r="AG13" s="249"/>
      <c r="AH13" s="249"/>
      <c r="AI13" s="249">
        <f t="shared" si="2"/>
        <v>0</v>
      </c>
      <c r="AJ13" s="249"/>
      <c r="AK13" s="251"/>
      <c r="AL13" s="249"/>
      <c r="AM13" s="249"/>
      <c r="AN13" s="249"/>
      <c r="AO13" s="249"/>
      <c r="AP13" s="249"/>
      <c r="AQ13" s="249"/>
      <c r="AR13" s="249">
        <f t="shared" si="3"/>
        <v>0</v>
      </c>
      <c r="AS13" s="249"/>
      <c r="AT13" s="250"/>
    </row>
    <row r="14" spans="1:46" ht="30" hidden="1" customHeight="1" x14ac:dyDescent="0.25">
      <c r="A14" s="14" t="s">
        <v>570</v>
      </c>
      <c r="B14" s="9" t="s">
        <v>284</v>
      </c>
      <c r="C14" s="171" t="s">
        <v>782</v>
      </c>
      <c r="D14" s="12" t="s">
        <v>980</v>
      </c>
      <c r="E14" s="171" t="s">
        <v>982</v>
      </c>
      <c r="F14" s="20">
        <v>1.1000000000000001</v>
      </c>
      <c r="G14" s="11"/>
      <c r="H14" s="11">
        <v>35</v>
      </c>
      <c r="I14" s="11"/>
      <c r="J14" s="249"/>
      <c r="K14" s="249"/>
      <c r="L14" s="249"/>
      <c r="M14" s="249"/>
      <c r="N14" s="249"/>
      <c r="O14" s="249"/>
      <c r="P14" s="249">
        <f t="shared" si="0"/>
        <v>0</v>
      </c>
      <c r="Q14" s="249"/>
      <c r="R14" s="251"/>
      <c r="S14" s="251"/>
      <c r="T14" s="249"/>
      <c r="U14" s="249"/>
      <c r="V14" s="249"/>
      <c r="W14" s="249"/>
      <c r="X14" s="249"/>
      <c r="Y14" s="249"/>
      <c r="Z14" s="249">
        <f t="shared" si="1"/>
        <v>0</v>
      </c>
      <c r="AA14" s="249"/>
      <c r="AB14" s="251"/>
      <c r="AC14" s="249"/>
      <c r="AD14" s="249"/>
      <c r="AE14" s="249"/>
      <c r="AF14" s="249"/>
      <c r="AG14" s="249"/>
      <c r="AH14" s="249"/>
      <c r="AI14" s="249">
        <f t="shared" si="2"/>
        <v>0</v>
      </c>
      <c r="AJ14" s="249"/>
      <c r="AK14" s="251"/>
      <c r="AL14" s="249"/>
      <c r="AM14" s="249"/>
      <c r="AN14" s="249"/>
      <c r="AO14" s="249"/>
      <c r="AP14" s="249"/>
      <c r="AQ14" s="249"/>
      <c r="AR14" s="249">
        <f t="shared" si="3"/>
        <v>0</v>
      </c>
      <c r="AS14" s="249"/>
      <c r="AT14" s="250"/>
    </row>
    <row r="15" spans="1:46" ht="45.75" hidden="1" customHeight="1" x14ac:dyDescent="0.25">
      <c r="A15" s="14" t="s">
        <v>570</v>
      </c>
      <c r="B15" s="9" t="s">
        <v>284</v>
      </c>
      <c r="C15" s="171" t="s">
        <v>782</v>
      </c>
      <c r="D15" s="12" t="s">
        <v>980</v>
      </c>
      <c r="E15" s="28" t="s">
        <v>983</v>
      </c>
      <c r="F15" s="235">
        <v>1.1000000000000001</v>
      </c>
      <c r="G15" s="11"/>
      <c r="H15" s="11">
        <v>35</v>
      </c>
      <c r="I15" s="11"/>
      <c r="J15" s="249"/>
      <c r="K15" s="249"/>
      <c r="L15" s="249"/>
      <c r="M15" s="249"/>
      <c r="N15" s="249"/>
      <c r="O15" s="249"/>
      <c r="P15" s="249">
        <f t="shared" si="0"/>
        <v>0</v>
      </c>
      <c r="Q15" s="249"/>
      <c r="R15" s="251"/>
      <c r="S15" s="251"/>
      <c r="T15" s="249"/>
      <c r="U15" s="249"/>
      <c r="V15" s="249"/>
      <c r="W15" s="249"/>
      <c r="X15" s="249"/>
      <c r="Y15" s="249"/>
      <c r="Z15" s="249">
        <f t="shared" si="1"/>
        <v>0</v>
      </c>
      <c r="AA15" s="249"/>
      <c r="AB15" s="251"/>
      <c r="AC15" s="249"/>
      <c r="AD15" s="249"/>
      <c r="AE15" s="249"/>
      <c r="AF15" s="249"/>
      <c r="AG15" s="249"/>
      <c r="AH15" s="249"/>
      <c r="AI15" s="249">
        <f t="shared" si="2"/>
        <v>0</v>
      </c>
      <c r="AJ15" s="249"/>
      <c r="AK15" s="251"/>
      <c r="AL15" s="249"/>
      <c r="AM15" s="249"/>
      <c r="AN15" s="249"/>
      <c r="AO15" s="249"/>
      <c r="AP15" s="249"/>
      <c r="AQ15" s="249"/>
      <c r="AR15" s="249">
        <f t="shared" si="3"/>
        <v>0</v>
      </c>
      <c r="AS15" s="249"/>
      <c r="AT15" s="250"/>
    </row>
    <row r="16" spans="1:46" ht="30" hidden="1" customHeight="1" x14ac:dyDescent="0.25">
      <c r="A16" s="14" t="s">
        <v>570</v>
      </c>
      <c r="B16" s="9" t="s">
        <v>284</v>
      </c>
      <c r="C16" s="171" t="s">
        <v>782</v>
      </c>
      <c r="D16" s="12" t="s">
        <v>980</v>
      </c>
      <c r="E16" s="171" t="s">
        <v>984</v>
      </c>
      <c r="F16" s="235">
        <v>1.1000000000000001</v>
      </c>
      <c r="G16" s="11"/>
      <c r="H16" s="11">
        <v>35</v>
      </c>
      <c r="I16" s="11"/>
      <c r="J16" s="249"/>
      <c r="K16" s="249"/>
      <c r="L16" s="249"/>
      <c r="M16" s="249"/>
      <c r="N16" s="249"/>
      <c r="O16" s="249"/>
      <c r="P16" s="249">
        <f t="shared" si="0"/>
        <v>0</v>
      </c>
      <c r="Q16" s="249"/>
      <c r="R16" s="251"/>
      <c r="S16" s="251"/>
      <c r="T16" s="249"/>
      <c r="U16" s="249"/>
      <c r="V16" s="249"/>
      <c r="W16" s="249"/>
      <c r="X16" s="249"/>
      <c r="Y16" s="249"/>
      <c r="Z16" s="249">
        <f t="shared" si="1"/>
        <v>0</v>
      </c>
      <c r="AA16" s="249"/>
      <c r="AB16" s="251"/>
      <c r="AC16" s="249"/>
      <c r="AD16" s="249"/>
      <c r="AE16" s="249"/>
      <c r="AF16" s="249"/>
      <c r="AG16" s="249"/>
      <c r="AH16" s="249"/>
      <c r="AI16" s="249">
        <f t="shared" si="2"/>
        <v>0</v>
      </c>
      <c r="AJ16" s="249"/>
      <c r="AK16" s="251"/>
      <c r="AL16" s="249"/>
      <c r="AM16" s="249"/>
      <c r="AN16" s="249"/>
      <c r="AO16" s="249"/>
      <c r="AP16" s="249"/>
      <c r="AQ16" s="249"/>
      <c r="AR16" s="249">
        <f t="shared" si="3"/>
        <v>0</v>
      </c>
      <c r="AS16" s="249"/>
      <c r="AT16" s="250"/>
    </row>
    <row r="17" spans="1:46" ht="30" hidden="1" customHeight="1" x14ac:dyDescent="0.25">
      <c r="A17" s="14" t="s">
        <v>570</v>
      </c>
      <c r="B17" s="9" t="s">
        <v>284</v>
      </c>
      <c r="C17" s="171" t="s">
        <v>782</v>
      </c>
      <c r="D17" s="12" t="s">
        <v>980</v>
      </c>
      <c r="E17" s="171" t="s">
        <v>985</v>
      </c>
      <c r="F17" s="235">
        <v>1</v>
      </c>
      <c r="G17" s="11"/>
      <c r="H17" s="11">
        <v>35</v>
      </c>
      <c r="I17" s="11"/>
      <c r="J17" s="249"/>
      <c r="K17" s="249"/>
      <c r="L17" s="249"/>
      <c r="M17" s="249"/>
      <c r="N17" s="249"/>
      <c r="O17" s="249"/>
      <c r="P17" s="249">
        <f t="shared" si="0"/>
        <v>0</v>
      </c>
      <c r="Q17" s="249"/>
      <c r="R17" s="251"/>
      <c r="S17" s="251"/>
      <c r="T17" s="249"/>
      <c r="U17" s="249"/>
      <c r="V17" s="249"/>
      <c r="W17" s="249"/>
      <c r="X17" s="249"/>
      <c r="Y17" s="249"/>
      <c r="Z17" s="249">
        <f t="shared" si="1"/>
        <v>0</v>
      </c>
      <c r="AA17" s="249"/>
      <c r="AB17" s="251"/>
      <c r="AC17" s="249"/>
      <c r="AD17" s="249"/>
      <c r="AE17" s="249"/>
      <c r="AF17" s="249"/>
      <c r="AG17" s="249"/>
      <c r="AH17" s="249"/>
      <c r="AI17" s="249">
        <f t="shared" si="2"/>
        <v>0</v>
      </c>
      <c r="AJ17" s="249"/>
      <c r="AK17" s="251"/>
      <c r="AL17" s="249"/>
      <c r="AM17" s="249"/>
      <c r="AN17" s="249"/>
      <c r="AO17" s="249"/>
      <c r="AP17" s="249"/>
      <c r="AQ17" s="249"/>
      <c r="AR17" s="249">
        <f t="shared" si="3"/>
        <v>0</v>
      </c>
      <c r="AS17" s="249"/>
      <c r="AT17" s="250"/>
    </row>
    <row r="18" spans="1:46" ht="30" hidden="1" customHeight="1" x14ac:dyDescent="0.25">
      <c r="A18" s="14" t="s">
        <v>570</v>
      </c>
      <c r="B18" s="9" t="s">
        <v>284</v>
      </c>
      <c r="C18" s="171" t="s">
        <v>782</v>
      </c>
      <c r="D18" s="12" t="s">
        <v>980</v>
      </c>
      <c r="E18" s="171" t="s">
        <v>986</v>
      </c>
      <c r="F18" s="235">
        <v>1</v>
      </c>
      <c r="G18" s="11"/>
      <c r="H18" s="11">
        <v>35</v>
      </c>
      <c r="I18" s="11"/>
      <c r="J18" s="249"/>
      <c r="K18" s="249"/>
      <c r="L18" s="249"/>
      <c r="M18" s="249"/>
      <c r="N18" s="249"/>
      <c r="O18" s="249"/>
      <c r="P18" s="249">
        <f>J18+L18+N18</f>
        <v>0</v>
      </c>
      <c r="Q18" s="249"/>
      <c r="R18" s="251"/>
      <c r="S18" s="251"/>
      <c r="T18" s="249"/>
      <c r="U18" s="249"/>
      <c r="V18" s="249"/>
      <c r="W18" s="249"/>
      <c r="X18" s="249"/>
      <c r="Y18" s="249"/>
      <c r="Z18" s="249">
        <f>T18+V18+X18</f>
        <v>0</v>
      </c>
      <c r="AA18" s="249"/>
      <c r="AB18" s="251"/>
      <c r="AC18" s="249"/>
      <c r="AD18" s="249"/>
      <c r="AE18" s="249"/>
      <c r="AF18" s="249"/>
      <c r="AG18" s="249"/>
      <c r="AH18" s="249"/>
      <c r="AI18" s="249">
        <f>AC18+AE18+AG18</f>
        <v>0</v>
      </c>
      <c r="AJ18" s="249"/>
      <c r="AK18" s="251"/>
      <c r="AL18" s="249"/>
      <c r="AM18" s="249"/>
      <c r="AN18" s="249"/>
      <c r="AO18" s="249"/>
      <c r="AP18" s="249"/>
      <c r="AQ18" s="249"/>
      <c r="AR18" s="249">
        <f>AL18+AN18+AP18</f>
        <v>0</v>
      </c>
      <c r="AS18" s="249"/>
      <c r="AT18" s="250"/>
    </row>
    <row r="19" spans="1:46" ht="30" hidden="1" customHeight="1" x14ac:dyDescent="0.25">
      <c r="A19" s="14" t="s">
        <v>570</v>
      </c>
      <c r="B19" s="9" t="s">
        <v>284</v>
      </c>
      <c r="C19" s="171" t="s">
        <v>782</v>
      </c>
      <c r="D19" s="12" t="s">
        <v>980</v>
      </c>
      <c r="E19" s="171" t="s">
        <v>987</v>
      </c>
      <c r="F19" s="235">
        <v>1</v>
      </c>
      <c r="G19" s="11"/>
      <c r="H19" s="11">
        <v>35</v>
      </c>
      <c r="I19" s="11"/>
      <c r="J19" s="249"/>
      <c r="K19" s="249"/>
      <c r="L19" s="249"/>
      <c r="M19" s="249"/>
      <c r="N19" s="249"/>
      <c r="O19" s="249"/>
      <c r="P19" s="249">
        <f>J19+L19+N19</f>
        <v>0</v>
      </c>
      <c r="Q19" s="249"/>
      <c r="R19" s="251"/>
      <c r="S19" s="251"/>
      <c r="T19" s="249"/>
      <c r="U19" s="249"/>
      <c r="V19" s="249"/>
      <c r="W19" s="249"/>
      <c r="X19" s="249"/>
      <c r="Y19" s="249"/>
      <c r="Z19" s="249">
        <f>T19+V19+X19</f>
        <v>0</v>
      </c>
      <c r="AA19" s="249"/>
      <c r="AB19" s="251"/>
      <c r="AC19" s="249"/>
      <c r="AD19" s="249"/>
      <c r="AE19" s="249"/>
      <c r="AF19" s="249"/>
      <c r="AG19" s="249"/>
      <c r="AH19" s="249"/>
      <c r="AI19" s="249">
        <f>AC19+AE19+AG19</f>
        <v>0</v>
      </c>
      <c r="AJ19" s="249"/>
      <c r="AK19" s="251"/>
      <c r="AL19" s="249"/>
      <c r="AM19" s="249"/>
      <c r="AN19" s="249"/>
      <c r="AO19" s="249"/>
      <c r="AP19" s="249"/>
      <c r="AQ19" s="249"/>
      <c r="AR19" s="249">
        <f>AL19+AN19+AP19</f>
        <v>0</v>
      </c>
      <c r="AS19" s="249"/>
      <c r="AT19" s="250"/>
    </row>
    <row r="20" spans="1:46" ht="30" hidden="1" customHeight="1" x14ac:dyDescent="0.25">
      <c r="A20" s="14" t="s">
        <v>570</v>
      </c>
      <c r="B20" s="9" t="s">
        <v>284</v>
      </c>
      <c r="C20" s="171" t="s">
        <v>782</v>
      </c>
      <c r="D20" s="12" t="s">
        <v>980</v>
      </c>
      <c r="E20" s="171" t="s">
        <v>988</v>
      </c>
      <c r="F20" s="235">
        <v>1</v>
      </c>
      <c r="G20" s="11"/>
      <c r="H20" s="11">
        <v>35</v>
      </c>
      <c r="I20" s="11"/>
      <c r="J20" s="249"/>
      <c r="K20" s="249"/>
      <c r="L20" s="249"/>
      <c r="M20" s="249"/>
      <c r="N20" s="249"/>
      <c r="O20" s="249"/>
      <c r="P20" s="249">
        <f t="shared" si="0"/>
        <v>0</v>
      </c>
      <c r="Q20" s="249"/>
      <c r="R20" s="251"/>
      <c r="S20" s="251"/>
      <c r="T20" s="249"/>
      <c r="U20" s="249"/>
      <c r="V20" s="249"/>
      <c r="W20" s="249"/>
      <c r="X20" s="249"/>
      <c r="Y20" s="249"/>
      <c r="Z20" s="249">
        <f t="shared" si="1"/>
        <v>0</v>
      </c>
      <c r="AA20" s="249"/>
      <c r="AB20" s="251"/>
      <c r="AC20" s="249"/>
      <c r="AD20" s="249"/>
      <c r="AE20" s="249"/>
      <c r="AF20" s="249"/>
      <c r="AG20" s="249"/>
      <c r="AH20" s="249"/>
      <c r="AI20" s="249">
        <f t="shared" si="2"/>
        <v>0</v>
      </c>
      <c r="AJ20" s="249"/>
      <c r="AK20" s="251"/>
      <c r="AL20" s="249"/>
      <c r="AM20" s="249"/>
      <c r="AN20" s="249"/>
      <c r="AO20" s="249"/>
      <c r="AP20" s="249"/>
      <c r="AQ20" s="249"/>
      <c r="AR20" s="249">
        <f t="shared" si="3"/>
        <v>0</v>
      </c>
      <c r="AS20" s="249"/>
      <c r="AT20" s="250"/>
    </row>
    <row r="21" spans="1:46" ht="34.5" hidden="1" customHeight="1" x14ac:dyDescent="0.25">
      <c r="A21" s="14" t="s">
        <v>570</v>
      </c>
      <c r="B21" s="9" t="s">
        <v>284</v>
      </c>
      <c r="C21" s="171" t="s">
        <v>782</v>
      </c>
      <c r="D21" s="12" t="s">
        <v>980</v>
      </c>
      <c r="E21" s="28" t="s">
        <v>989</v>
      </c>
      <c r="F21" s="235">
        <v>1</v>
      </c>
      <c r="G21" s="11"/>
      <c r="H21" s="11">
        <v>35</v>
      </c>
      <c r="I21" s="11"/>
      <c r="J21" s="249"/>
      <c r="K21" s="249"/>
      <c r="L21" s="249"/>
      <c r="M21" s="249"/>
      <c r="N21" s="249"/>
      <c r="O21" s="249"/>
      <c r="P21" s="249">
        <f t="shared" si="0"/>
        <v>0</v>
      </c>
      <c r="Q21" s="249"/>
      <c r="R21" s="251"/>
      <c r="S21" s="251"/>
      <c r="T21" s="249"/>
      <c r="U21" s="249"/>
      <c r="V21" s="249"/>
      <c r="W21" s="249"/>
      <c r="X21" s="249"/>
      <c r="Y21" s="249"/>
      <c r="Z21" s="249">
        <f t="shared" si="1"/>
        <v>0</v>
      </c>
      <c r="AA21" s="249"/>
      <c r="AB21" s="251"/>
      <c r="AC21" s="249"/>
      <c r="AD21" s="249"/>
      <c r="AE21" s="249"/>
      <c r="AF21" s="249"/>
      <c r="AG21" s="249"/>
      <c r="AH21" s="249"/>
      <c r="AI21" s="249">
        <f t="shared" si="2"/>
        <v>0</v>
      </c>
      <c r="AJ21" s="249"/>
      <c r="AK21" s="251"/>
      <c r="AL21" s="249"/>
      <c r="AM21" s="249"/>
      <c r="AN21" s="249"/>
      <c r="AO21" s="249"/>
      <c r="AP21" s="249"/>
      <c r="AQ21" s="249"/>
      <c r="AR21" s="249">
        <f t="shared" si="3"/>
        <v>0</v>
      </c>
      <c r="AS21" s="249"/>
      <c r="AT21" s="250"/>
    </row>
    <row r="22" spans="1:46" ht="30" hidden="1" customHeight="1" x14ac:dyDescent="0.25">
      <c r="A22" s="14" t="s">
        <v>570</v>
      </c>
      <c r="B22" s="9" t="s">
        <v>284</v>
      </c>
      <c r="C22" s="171" t="s">
        <v>782</v>
      </c>
      <c r="D22" s="12" t="s">
        <v>980</v>
      </c>
      <c r="E22" s="171" t="s">
        <v>990</v>
      </c>
      <c r="F22" s="235">
        <v>1</v>
      </c>
      <c r="G22" s="11"/>
      <c r="H22" s="11">
        <v>35</v>
      </c>
      <c r="I22" s="11"/>
      <c r="J22" s="249"/>
      <c r="K22" s="249"/>
      <c r="L22" s="249"/>
      <c r="M22" s="249"/>
      <c r="N22" s="249"/>
      <c r="O22" s="249"/>
      <c r="P22" s="249">
        <f t="shared" si="0"/>
        <v>0</v>
      </c>
      <c r="Q22" s="249"/>
      <c r="R22" s="251"/>
      <c r="S22" s="251"/>
      <c r="T22" s="249"/>
      <c r="U22" s="249"/>
      <c r="V22" s="249"/>
      <c r="W22" s="249"/>
      <c r="X22" s="249"/>
      <c r="Y22" s="249"/>
      <c r="Z22" s="249">
        <f t="shared" si="1"/>
        <v>0</v>
      </c>
      <c r="AA22" s="249"/>
      <c r="AB22" s="251"/>
      <c r="AC22" s="249"/>
      <c r="AD22" s="249"/>
      <c r="AE22" s="249"/>
      <c r="AF22" s="249"/>
      <c r="AG22" s="249"/>
      <c r="AH22" s="249"/>
      <c r="AI22" s="249">
        <f t="shared" si="2"/>
        <v>0</v>
      </c>
      <c r="AJ22" s="249"/>
      <c r="AK22" s="251"/>
      <c r="AL22" s="249"/>
      <c r="AM22" s="249"/>
      <c r="AN22" s="249"/>
      <c r="AO22" s="249"/>
      <c r="AP22" s="249"/>
      <c r="AQ22" s="249"/>
      <c r="AR22" s="249">
        <f t="shared" si="3"/>
        <v>0</v>
      </c>
      <c r="AS22" s="249"/>
      <c r="AT22" s="250"/>
    </row>
    <row r="23" spans="1:46" ht="30" hidden="1" customHeight="1" x14ac:dyDescent="0.25">
      <c r="A23" s="14" t="s">
        <v>570</v>
      </c>
      <c r="B23" s="9" t="s">
        <v>284</v>
      </c>
      <c r="C23" s="171" t="s">
        <v>782</v>
      </c>
      <c r="D23" s="12" t="s">
        <v>980</v>
      </c>
      <c r="E23" s="171" t="s">
        <v>991</v>
      </c>
      <c r="F23" s="235">
        <v>1.1499999999999999</v>
      </c>
      <c r="G23" s="11"/>
      <c r="H23" s="11">
        <v>35</v>
      </c>
      <c r="I23" s="11"/>
      <c r="J23" s="249"/>
      <c r="K23" s="249"/>
      <c r="L23" s="249"/>
      <c r="M23" s="249"/>
      <c r="N23" s="249"/>
      <c r="O23" s="249"/>
      <c r="P23" s="249">
        <f t="shared" si="0"/>
        <v>0</v>
      </c>
      <c r="Q23" s="249"/>
      <c r="R23" s="251"/>
      <c r="S23" s="251"/>
      <c r="T23" s="249"/>
      <c r="U23" s="249"/>
      <c r="V23" s="249"/>
      <c r="W23" s="249"/>
      <c r="X23" s="249"/>
      <c r="Y23" s="249"/>
      <c r="Z23" s="249">
        <f t="shared" si="1"/>
        <v>0</v>
      </c>
      <c r="AA23" s="249"/>
      <c r="AB23" s="251"/>
      <c r="AC23" s="249"/>
      <c r="AD23" s="249"/>
      <c r="AE23" s="249"/>
      <c r="AF23" s="249"/>
      <c r="AG23" s="249"/>
      <c r="AH23" s="249"/>
      <c r="AI23" s="249">
        <f t="shared" si="2"/>
        <v>0</v>
      </c>
      <c r="AJ23" s="249"/>
      <c r="AK23" s="251"/>
      <c r="AL23" s="249"/>
      <c r="AM23" s="249"/>
      <c r="AN23" s="249"/>
      <c r="AO23" s="249"/>
      <c r="AP23" s="249"/>
      <c r="AQ23" s="249"/>
      <c r="AR23" s="249">
        <f t="shared" si="3"/>
        <v>0</v>
      </c>
      <c r="AS23" s="249"/>
      <c r="AT23" s="250"/>
    </row>
    <row r="24" spans="1:46" ht="44.25" hidden="1" customHeight="1" x14ac:dyDescent="0.25">
      <c r="A24" s="14" t="s">
        <v>570</v>
      </c>
      <c r="B24" s="9" t="s">
        <v>284</v>
      </c>
      <c r="C24" s="171" t="s">
        <v>782</v>
      </c>
      <c r="D24" s="12" t="s">
        <v>980</v>
      </c>
      <c r="E24" s="171" t="s">
        <v>992</v>
      </c>
      <c r="F24" s="235">
        <v>1.1499999999999999</v>
      </c>
      <c r="G24" s="11"/>
      <c r="H24" s="11">
        <v>35</v>
      </c>
      <c r="I24" s="11"/>
      <c r="J24" s="249"/>
      <c r="K24" s="249"/>
      <c r="L24" s="249"/>
      <c r="M24" s="249"/>
      <c r="N24" s="249"/>
      <c r="O24" s="249"/>
      <c r="P24" s="249">
        <f t="shared" si="0"/>
        <v>0</v>
      </c>
      <c r="Q24" s="249"/>
      <c r="R24" s="252"/>
      <c r="S24" s="252"/>
      <c r="T24" s="249"/>
      <c r="U24" s="249"/>
      <c r="V24" s="249"/>
      <c r="W24" s="249"/>
      <c r="X24" s="249"/>
      <c r="Y24" s="249"/>
      <c r="Z24" s="249">
        <f t="shared" si="1"/>
        <v>0</v>
      </c>
      <c r="AA24" s="249"/>
      <c r="AB24" s="252"/>
      <c r="AC24" s="249"/>
      <c r="AD24" s="249"/>
      <c r="AE24" s="249"/>
      <c r="AF24" s="249"/>
      <c r="AG24" s="249"/>
      <c r="AH24" s="249"/>
      <c r="AI24" s="249">
        <f t="shared" si="2"/>
        <v>0</v>
      </c>
      <c r="AJ24" s="249"/>
      <c r="AK24" s="252"/>
      <c r="AL24" s="249"/>
      <c r="AM24" s="249"/>
      <c r="AN24" s="249"/>
      <c r="AO24" s="249"/>
      <c r="AP24" s="249"/>
      <c r="AQ24" s="249"/>
      <c r="AR24" s="249">
        <f t="shared" si="3"/>
        <v>0</v>
      </c>
      <c r="AS24" s="249"/>
      <c r="AT24" s="253"/>
    </row>
    <row r="25" spans="1:46" ht="30" hidden="1" customHeight="1" x14ac:dyDescent="0.25">
      <c r="A25" s="14" t="s">
        <v>570</v>
      </c>
      <c r="B25" s="9" t="s">
        <v>284</v>
      </c>
      <c r="C25" s="171" t="s">
        <v>782</v>
      </c>
      <c r="D25" s="12" t="s">
        <v>993</v>
      </c>
      <c r="E25" s="171" t="s">
        <v>994</v>
      </c>
      <c r="F25" s="235">
        <v>1.1499999999999999</v>
      </c>
      <c r="G25" s="11"/>
      <c r="H25" s="11">
        <v>35</v>
      </c>
      <c r="I25" s="11"/>
      <c r="J25" s="249"/>
      <c r="K25" s="249"/>
      <c r="L25" s="249"/>
      <c r="M25" s="249"/>
      <c r="N25" s="249"/>
      <c r="O25" s="249"/>
      <c r="P25" s="249">
        <f t="shared" si="0"/>
        <v>0</v>
      </c>
      <c r="Q25" s="249"/>
      <c r="R25" s="252"/>
      <c r="S25" s="252"/>
      <c r="T25" s="249"/>
      <c r="U25" s="249"/>
      <c r="V25" s="249"/>
      <c r="W25" s="249"/>
      <c r="X25" s="249"/>
      <c r="Y25" s="249"/>
      <c r="Z25" s="249">
        <f t="shared" si="1"/>
        <v>0</v>
      </c>
      <c r="AA25" s="249"/>
      <c r="AB25" s="252"/>
      <c r="AC25" s="249"/>
      <c r="AD25" s="249"/>
      <c r="AE25" s="249"/>
      <c r="AF25" s="249"/>
      <c r="AG25" s="249"/>
      <c r="AH25" s="249"/>
      <c r="AI25" s="249">
        <f t="shared" si="2"/>
        <v>0</v>
      </c>
      <c r="AJ25" s="249"/>
      <c r="AK25" s="252"/>
      <c r="AL25" s="249"/>
      <c r="AM25" s="249"/>
      <c r="AN25" s="249"/>
      <c r="AO25" s="249"/>
      <c r="AP25" s="249"/>
      <c r="AQ25" s="249"/>
      <c r="AR25" s="249">
        <f t="shared" si="3"/>
        <v>0</v>
      </c>
      <c r="AS25" s="249"/>
      <c r="AT25" s="253"/>
    </row>
    <row r="26" spans="1:46" ht="33" hidden="1" customHeight="1" x14ac:dyDescent="0.25">
      <c r="A26" s="14" t="s">
        <v>570</v>
      </c>
      <c r="B26" s="9" t="s">
        <v>284</v>
      </c>
      <c r="C26" s="171" t="s">
        <v>782</v>
      </c>
      <c r="D26" s="12" t="s">
        <v>993</v>
      </c>
      <c r="E26" s="171" t="s">
        <v>995</v>
      </c>
      <c r="F26" s="235">
        <v>1.1499999999999999</v>
      </c>
      <c r="G26" s="11"/>
      <c r="H26" s="11">
        <v>35</v>
      </c>
      <c r="I26" s="11"/>
      <c r="J26" s="249"/>
      <c r="K26" s="249"/>
      <c r="L26" s="249"/>
      <c r="M26" s="249"/>
      <c r="N26" s="249"/>
      <c r="O26" s="249"/>
      <c r="P26" s="249">
        <f t="shared" si="0"/>
        <v>0</v>
      </c>
      <c r="Q26" s="249"/>
      <c r="R26" s="252"/>
      <c r="S26" s="252"/>
      <c r="T26" s="249"/>
      <c r="U26" s="249"/>
      <c r="V26" s="249"/>
      <c r="W26" s="249"/>
      <c r="X26" s="249"/>
      <c r="Y26" s="249"/>
      <c r="Z26" s="249">
        <f t="shared" si="1"/>
        <v>0</v>
      </c>
      <c r="AA26" s="249"/>
      <c r="AB26" s="252"/>
      <c r="AC26" s="249"/>
      <c r="AD26" s="249"/>
      <c r="AE26" s="249"/>
      <c r="AF26" s="249"/>
      <c r="AG26" s="249"/>
      <c r="AH26" s="249"/>
      <c r="AI26" s="249">
        <f t="shared" si="2"/>
        <v>0</v>
      </c>
      <c r="AJ26" s="249"/>
      <c r="AK26" s="252"/>
      <c r="AL26" s="249"/>
      <c r="AM26" s="249"/>
      <c r="AN26" s="249"/>
      <c r="AO26" s="249"/>
      <c r="AP26" s="249"/>
      <c r="AQ26" s="249"/>
      <c r="AR26" s="249">
        <f t="shared" si="3"/>
        <v>0</v>
      </c>
      <c r="AS26" s="249"/>
      <c r="AT26" s="253"/>
    </row>
    <row r="27" spans="1:46" ht="30" hidden="1" customHeight="1" x14ac:dyDescent="0.25">
      <c r="A27" s="14" t="s">
        <v>570</v>
      </c>
      <c r="B27" s="9" t="s">
        <v>284</v>
      </c>
      <c r="C27" s="171" t="s">
        <v>782</v>
      </c>
      <c r="D27" s="12" t="s">
        <v>993</v>
      </c>
      <c r="E27" s="171" t="s">
        <v>996</v>
      </c>
      <c r="F27" s="235">
        <v>1.1499999999999999</v>
      </c>
      <c r="G27" s="11"/>
      <c r="H27" s="11">
        <v>35</v>
      </c>
      <c r="I27" s="11"/>
      <c r="J27" s="249"/>
      <c r="K27" s="249"/>
      <c r="L27" s="249"/>
      <c r="M27" s="249"/>
      <c r="N27" s="249"/>
      <c r="O27" s="249"/>
      <c r="P27" s="249">
        <f t="shared" si="0"/>
        <v>0</v>
      </c>
      <c r="Q27" s="249"/>
      <c r="R27" s="252"/>
      <c r="S27" s="252"/>
      <c r="T27" s="249"/>
      <c r="U27" s="249"/>
      <c r="V27" s="249"/>
      <c r="W27" s="249"/>
      <c r="X27" s="249"/>
      <c r="Y27" s="249"/>
      <c r="Z27" s="249">
        <f t="shared" si="1"/>
        <v>0</v>
      </c>
      <c r="AA27" s="249"/>
      <c r="AB27" s="252"/>
      <c r="AC27" s="249"/>
      <c r="AD27" s="249"/>
      <c r="AE27" s="249"/>
      <c r="AF27" s="249"/>
      <c r="AG27" s="249"/>
      <c r="AH27" s="249"/>
      <c r="AI27" s="249">
        <f t="shared" si="2"/>
        <v>0</v>
      </c>
      <c r="AJ27" s="249"/>
      <c r="AK27" s="252"/>
      <c r="AL27" s="249"/>
      <c r="AM27" s="249"/>
      <c r="AN27" s="249"/>
      <c r="AO27" s="249"/>
      <c r="AP27" s="249"/>
      <c r="AQ27" s="249"/>
      <c r="AR27" s="249">
        <f t="shared" si="3"/>
        <v>0</v>
      </c>
      <c r="AS27" s="249"/>
      <c r="AT27" s="253"/>
    </row>
    <row r="28" spans="1:46" ht="30" hidden="1" customHeight="1" x14ac:dyDescent="0.25">
      <c r="A28" s="14" t="s">
        <v>570</v>
      </c>
      <c r="B28" s="9" t="s">
        <v>284</v>
      </c>
      <c r="C28" s="171" t="s">
        <v>782</v>
      </c>
      <c r="D28" s="12" t="s">
        <v>993</v>
      </c>
      <c r="E28" s="171" t="s">
        <v>997</v>
      </c>
      <c r="F28" s="235">
        <v>1.1299999999999999</v>
      </c>
      <c r="G28" s="11"/>
      <c r="H28" s="11">
        <v>35</v>
      </c>
      <c r="I28" s="11"/>
      <c r="J28" s="249"/>
      <c r="K28" s="249"/>
      <c r="L28" s="249"/>
      <c r="M28" s="249"/>
      <c r="N28" s="249"/>
      <c r="O28" s="249"/>
      <c r="P28" s="249">
        <f t="shared" si="0"/>
        <v>0</v>
      </c>
      <c r="Q28" s="249"/>
      <c r="R28" s="250"/>
      <c r="S28" s="250"/>
      <c r="T28" s="249"/>
      <c r="U28" s="249"/>
      <c r="V28" s="249"/>
      <c r="W28" s="249"/>
      <c r="X28" s="249"/>
      <c r="Y28" s="249"/>
      <c r="Z28" s="249">
        <f t="shared" si="1"/>
        <v>0</v>
      </c>
      <c r="AA28" s="249"/>
      <c r="AB28" s="250"/>
      <c r="AC28" s="249"/>
      <c r="AD28" s="249"/>
      <c r="AE28" s="249"/>
      <c r="AF28" s="249"/>
      <c r="AG28" s="249"/>
      <c r="AH28" s="249"/>
      <c r="AI28" s="249">
        <f t="shared" si="2"/>
        <v>0</v>
      </c>
      <c r="AJ28" s="249"/>
      <c r="AK28" s="250"/>
      <c r="AL28" s="249"/>
      <c r="AM28" s="249"/>
      <c r="AN28" s="249"/>
      <c r="AO28" s="249"/>
      <c r="AP28" s="249"/>
      <c r="AQ28" s="249"/>
      <c r="AR28" s="249">
        <f t="shared" si="3"/>
        <v>0</v>
      </c>
      <c r="AS28" s="249"/>
      <c r="AT28" s="250"/>
    </row>
    <row r="29" spans="1:46" ht="30" hidden="1" customHeight="1" x14ac:dyDescent="0.25">
      <c r="A29" s="14" t="s">
        <v>570</v>
      </c>
      <c r="B29" s="9" t="s">
        <v>284</v>
      </c>
      <c r="C29" s="171" t="s">
        <v>782</v>
      </c>
      <c r="D29" s="12" t="s">
        <v>993</v>
      </c>
      <c r="E29" s="171" t="s">
        <v>998</v>
      </c>
      <c r="F29" s="235">
        <v>1.1299999999999999</v>
      </c>
      <c r="G29" s="11"/>
      <c r="H29" s="11">
        <v>35</v>
      </c>
      <c r="I29" s="11"/>
      <c r="J29" s="249"/>
      <c r="K29" s="249"/>
      <c r="L29" s="249"/>
      <c r="M29" s="249"/>
      <c r="N29" s="249"/>
      <c r="O29" s="249"/>
      <c r="P29" s="249">
        <f>J29+L29+N29</f>
        <v>0</v>
      </c>
      <c r="Q29" s="249"/>
      <c r="R29" s="250"/>
      <c r="S29" s="250"/>
      <c r="T29" s="249"/>
      <c r="U29" s="249"/>
      <c r="V29" s="249"/>
      <c r="W29" s="249"/>
      <c r="X29" s="249"/>
      <c r="Y29" s="249"/>
      <c r="Z29" s="249">
        <f>T29+V29+X29</f>
        <v>0</v>
      </c>
      <c r="AA29" s="249"/>
      <c r="AB29" s="250"/>
      <c r="AC29" s="249"/>
      <c r="AD29" s="249"/>
      <c r="AE29" s="249"/>
      <c r="AF29" s="249"/>
      <c r="AG29" s="249"/>
      <c r="AH29" s="249"/>
      <c r="AI29" s="249">
        <f>AC29+AE29+AG29</f>
        <v>0</v>
      </c>
      <c r="AJ29" s="249"/>
      <c r="AK29" s="250"/>
      <c r="AL29" s="249"/>
      <c r="AM29" s="249"/>
      <c r="AN29" s="249"/>
      <c r="AO29" s="249"/>
      <c r="AP29" s="249"/>
      <c r="AQ29" s="249"/>
      <c r="AR29" s="249">
        <f>AL29+AN29+AP29</f>
        <v>0</v>
      </c>
      <c r="AS29" s="249"/>
      <c r="AT29" s="250"/>
    </row>
    <row r="30" spans="1:46" ht="30" hidden="1" customHeight="1" x14ac:dyDescent="0.25">
      <c r="A30" s="14" t="s">
        <v>570</v>
      </c>
      <c r="B30" s="9" t="s">
        <v>284</v>
      </c>
      <c r="C30" s="171" t="s">
        <v>782</v>
      </c>
      <c r="D30" s="12" t="s">
        <v>993</v>
      </c>
      <c r="E30" s="171" t="s">
        <v>999</v>
      </c>
      <c r="F30" s="235">
        <v>1.1299999999999999</v>
      </c>
      <c r="G30" s="11"/>
      <c r="H30" s="11">
        <v>35</v>
      </c>
      <c r="I30" s="11"/>
      <c r="J30" s="249"/>
      <c r="K30" s="249"/>
      <c r="L30" s="249"/>
      <c r="M30" s="249"/>
      <c r="N30" s="249"/>
      <c r="O30" s="249"/>
      <c r="P30" s="249">
        <f t="shared" si="0"/>
        <v>0</v>
      </c>
      <c r="Q30" s="249"/>
      <c r="R30" s="250"/>
      <c r="S30" s="250"/>
      <c r="T30" s="249"/>
      <c r="U30" s="249"/>
      <c r="V30" s="249"/>
      <c r="W30" s="249"/>
      <c r="X30" s="249"/>
      <c r="Y30" s="249"/>
      <c r="Z30" s="249">
        <f t="shared" si="1"/>
        <v>0</v>
      </c>
      <c r="AA30" s="249"/>
      <c r="AB30" s="250"/>
      <c r="AC30" s="249"/>
      <c r="AD30" s="249"/>
      <c r="AE30" s="249"/>
      <c r="AF30" s="249"/>
      <c r="AG30" s="249"/>
      <c r="AH30" s="249"/>
      <c r="AI30" s="249">
        <f t="shared" si="2"/>
        <v>0</v>
      </c>
      <c r="AJ30" s="249"/>
      <c r="AK30" s="250"/>
      <c r="AL30" s="249"/>
      <c r="AM30" s="249"/>
      <c r="AN30" s="249"/>
      <c r="AO30" s="249"/>
      <c r="AP30" s="249"/>
      <c r="AQ30" s="249"/>
      <c r="AR30" s="249">
        <f t="shared" si="3"/>
        <v>0</v>
      </c>
      <c r="AS30" s="249"/>
      <c r="AT30" s="250"/>
    </row>
    <row r="31" spans="1:46" ht="30" hidden="1" customHeight="1" x14ac:dyDescent="0.25">
      <c r="A31" s="14" t="s">
        <v>570</v>
      </c>
      <c r="B31" s="9" t="s">
        <v>284</v>
      </c>
      <c r="C31" s="171" t="s">
        <v>782</v>
      </c>
      <c r="D31" s="12" t="s">
        <v>993</v>
      </c>
      <c r="E31" s="171" t="s">
        <v>1000</v>
      </c>
      <c r="F31" s="235">
        <v>1.17</v>
      </c>
      <c r="G31" s="11"/>
      <c r="H31" s="11">
        <v>35</v>
      </c>
      <c r="I31" s="11"/>
      <c r="J31" s="249"/>
      <c r="K31" s="249"/>
      <c r="L31" s="249"/>
      <c r="M31" s="249"/>
      <c r="N31" s="249"/>
      <c r="O31" s="249"/>
      <c r="P31" s="249">
        <f>J31+L31+N31</f>
        <v>0</v>
      </c>
      <c r="Q31" s="249"/>
      <c r="R31" s="250"/>
      <c r="S31" s="250"/>
      <c r="T31" s="249"/>
      <c r="U31" s="249"/>
      <c r="V31" s="249"/>
      <c r="W31" s="249"/>
      <c r="X31" s="249"/>
      <c r="Y31" s="249"/>
      <c r="Z31" s="249">
        <f>T31+V31+X31</f>
        <v>0</v>
      </c>
      <c r="AA31" s="249"/>
      <c r="AB31" s="250"/>
      <c r="AC31" s="249"/>
      <c r="AD31" s="249"/>
      <c r="AE31" s="249"/>
      <c r="AF31" s="249"/>
      <c r="AG31" s="249"/>
      <c r="AH31" s="249"/>
      <c r="AI31" s="249">
        <f>AC31+AE31+AG31</f>
        <v>0</v>
      </c>
      <c r="AJ31" s="249"/>
      <c r="AK31" s="250"/>
      <c r="AL31" s="249"/>
      <c r="AM31" s="249"/>
      <c r="AN31" s="249"/>
      <c r="AO31" s="249"/>
      <c r="AP31" s="249"/>
      <c r="AQ31" s="249"/>
      <c r="AR31" s="249">
        <f>AL31+AN31+AP31</f>
        <v>0</v>
      </c>
      <c r="AS31" s="249"/>
      <c r="AT31" s="250"/>
    </row>
    <row r="32" spans="1:46" ht="30" hidden="1" customHeight="1" x14ac:dyDescent="0.25">
      <c r="A32" s="14" t="s">
        <v>570</v>
      </c>
      <c r="B32" s="9" t="s">
        <v>284</v>
      </c>
      <c r="C32" s="171" t="s">
        <v>782</v>
      </c>
      <c r="D32" s="12" t="s">
        <v>993</v>
      </c>
      <c r="E32" s="171" t="s">
        <v>1001</v>
      </c>
      <c r="F32" s="235">
        <v>1.17</v>
      </c>
      <c r="G32" s="11"/>
      <c r="H32" s="11">
        <v>35</v>
      </c>
      <c r="I32" s="11"/>
      <c r="J32" s="249"/>
      <c r="K32" s="249"/>
      <c r="L32" s="249"/>
      <c r="M32" s="249"/>
      <c r="N32" s="249"/>
      <c r="O32" s="249"/>
      <c r="P32" s="249">
        <f>J32+L32+N32</f>
        <v>0</v>
      </c>
      <c r="Q32" s="249"/>
      <c r="R32" s="250"/>
      <c r="S32" s="250"/>
      <c r="T32" s="249"/>
      <c r="U32" s="249"/>
      <c r="V32" s="249"/>
      <c r="W32" s="249"/>
      <c r="X32" s="249"/>
      <c r="Y32" s="249"/>
      <c r="Z32" s="249">
        <f>T32+V32+X32</f>
        <v>0</v>
      </c>
      <c r="AA32" s="249"/>
      <c r="AB32" s="250"/>
      <c r="AC32" s="249"/>
      <c r="AD32" s="249"/>
      <c r="AE32" s="249"/>
      <c r="AF32" s="249"/>
      <c r="AG32" s="249"/>
      <c r="AH32" s="249"/>
      <c r="AI32" s="249">
        <f>AC32+AE32+AG32</f>
        <v>0</v>
      </c>
      <c r="AJ32" s="249"/>
      <c r="AK32" s="250"/>
      <c r="AL32" s="249"/>
      <c r="AM32" s="249"/>
      <c r="AN32" s="249"/>
      <c r="AO32" s="249"/>
      <c r="AP32" s="249"/>
      <c r="AQ32" s="249"/>
      <c r="AR32" s="249">
        <f>AL32+AN32+AP32</f>
        <v>0</v>
      </c>
      <c r="AS32" s="249"/>
      <c r="AT32" s="250"/>
    </row>
    <row r="33" spans="1:46" ht="30" hidden="1" customHeight="1" x14ac:dyDescent="0.25">
      <c r="A33" s="14" t="s">
        <v>570</v>
      </c>
      <c r="B33" s="9" t="s">
        <v>284</v>
      </c>
      <c r="C33" s="171" t="s">
        <v>782</v>
      </c>
      <c r="D33" s="12" t="s">
        <v>993</v>
      </c>
      <c r="E33" s="171" t="s">
        <v>1002</v>
      </c>
      <c r="F33" s="235">
        <v>1.17</v>
      </c>
      <c r="G33" s="11"/>
      <c r="H33" s="11">
        <v>35</v>
      </c>
      <c r="I33" s="11"/>
      <c r="J33" s="249"/>
      <c r="K33" s="249"/>
      <c r="L33" s="249"/>
      <c r="M33" s="249"/>
      <c r="N33" s="249"/>
      <c r="O33" s="249"/>
      <c r="P33" s="249">
        <f>J33+L33+N33</f>
        <v>0</v>
      </c>
      <c r="Q33" s="249"/>
      <c r="R33" s="250"/>
      <c r="S33" s="250"/>
      <c r="T33" s="249"/>
      <c r="U33" s="249"/>
      <c r="V33" s="249"/>
      <c r="W33" s="249"/>
      <c r="X33" s="249"/>
      <c r="Y33" s="249"/>
      <c r="Z33" s="249">
        <f>T33+V33+X33</f>
        <v>0</v>
      </c>
      <c r="AA33" s="249"/>
      <c r="AB33" s="250"/>
      <c r="AC33" s="249"/>
      <c r="AD33" s="249"/>
      <c r="AE33" s="249"/>
      <c r="AF33" s="249"/>
      <c r="AG33" s="249"/>
      <c r="AH33" s="249"/>
      <c r="AI33" s="249">
        <f>AC33+AE33+AG33</f>
        <v>0</v>
      </c>
      <c r="AJ33" s="249"/>
      <c r="AK33" s="250"/>
      <c r="AL33" s="249"/>
      <c r="AM33" s="249"/>
      <c r="AN33" s="249"/>
      <c r="AO33" s="249"/>
      <c r="AP33" s="249"/>
      <c r="AQ33" s="249"/>
      <c r="AR33" s="249">
        <f>AL33+AN33+AP33</f>
        <v>0</v>
      </c>
      <c r="AS33" s="249"/>
      <c r="AT33" s="250"/>
    </row>
    <row r="34" spans="1:46" ht="30" hidden="1" customHeight="1" x14ac:dyDescent="0.25">
      <c r="A34" s="14" t="s">
        <v>570</v>
      </c>
      <c r="B34" s="9" t="s">
        <v>284</v>
      </c>
      <c r="C34" s="171" t="s">
        <v>782</v>
      </c>
      <c r="D34" s="12" t="s">
        <v>993</v>
      </c>
      <c r="E34" s="171" t="s">
        <v>1003</v>
      </c>
      <c r="F34" s="235">
        <v>1.17</v>
      </c>
      <c r="G34" s="11"/>
      <c r="H34" s="11">
        <v>35</v>
      </c>
      <c r="I34" s="11"/>
      <c r="J34" s="249"/>
      <c r="K34" s="249"/>
      <c r="L34" s="249"/>
      <c r="M34" s="249"/>
      <c r="N34" s="249"/>
      <c r="O34" s="249"/>
      <c r="P34" s="249">
        <f>J34+L34+N34</f>
        <v>0</v>
      </c>
      <c r="Q34" s="249"/>
      <c r="R34" s="250"/>
      <c r="S34" s="250"/>
      <c r="T34" s="249"/>
      <c r="U34" s="249"/>
      <c r="V34" s="249"/>
      <c r="W34" s="249"/>
      <c r="X34" s="249"/>
      <c r="Y34" s="249"/>
      <c r="Z34" s="249">
        <f>T34+V34+X34</f>
        <v>0</v>
      </c>
      <c r="AA34" s="249"/>
      <c r="AB34" s="250"/>
      <c r="AC34" s="249"/>
      <c r="AD34" s="249"/>
      <c r="AE34" s="249"/>
      <c r="AF34" s="249"/>
      <c r="AG34" s="249"/>
      <c r="AH34" s="249"/>
      <c r="AI34" s="249">
        <f>AC34+AE34+AG34</f>
        <v>0</v>
      </c>
      <c r="AJ34" s="249"/>
      <c r="AK34" s="250"/>
      <c r="AL34" s="249"/>
      <c r="AM34" s="249"/>
      <c r="AN34" s="249"/>
      <c r="AO34" s="249"/>
      <c r="AP34" s="249"/>
      <c r="AQ34" s="249"/>
      <c r="AR34" s="249">
        <f>AL34+AN34+AP34</f>
        <v>0</v>
      </c>
      <c r="AS34" s="249"/>
      <c r="AT34" s="250"/>
    </row>
    <row r="35" spans="1:46" ht="30" hidden="1" customHeight="1" x14ac:dyDescent="0.25">
      <c r="A35" s="14" t="s">
        <v>570</v>
      </c>
      <c r="B35" s="9" t="s">
        <v>284</v>
      </c>
      <c r="C35" s="171" t="s">
        <v>782</v>
      </c>
      <c r="D35" s="12" t="s">
        <v>993</v>
      </c>
      <c r="E35" s="171" t="s">
        <v>1004</v>
      </c>
      <c r="F35" s="235">
        <v>1.17</v>
      </c>
      <c r="G35" s="11"/>
      <c r="H35" s="11">
        <v>35</v>
      </c>
      <c r="I35" s="11"/>
      <c r="J35" s="249"/>
      <c r="K35" s="249"/>
      <c r="L35" s="249"/>
      <c r="M35" s="249"/>
      <c r="N35" s="249"/>
      <c r="O35" s="249"/>
      <c r="P35" s="249">
        <f t="shared" si="0"/>
        <v>0</v>
      </c>
      <c r="Q35" s="249"/>
      <c r="R35" s="250"/>
      <c r="S35" s="250"/>
      <c r="T35" s="249"/>
      <c r="U35" s="249"/>
      <c r="V35" s="249"/>
      <c r="W35" s="249"/>
      <c r="X35" s="249"/>
      <c r="Y35" s="249"/>
      <c r="Z35" s="249">
        <f t="shared" si="1"/>
        <v>0</v>
      </c>
      <c r="AA35" s="249"/>
      <c r="AB35" s="250"/>
      <c r="AC35" s="249"/>
      <c r="AD35" s="249"/>
      <c r="AE35" s="249"/>
      <c r="AF35" s="249"/>
      <c r="AG35" s="249"/>
      <c r="AH35" s="249"/>
      <c r="AI35" s="249">
        <f t="shared" si="2"/>
        <v>0</v>
      </c>
      <c r="AJ35" s="249"/>
      <c r="AK35" s="250"/>
      <c r="AL35" s="249"/>
      <c r="AM35" s="249"/>
      <c r="AN35" s="249"/>
      <c r="AO35" s="249"/>
      <c r="AP35" s="249"/>
      <c r="AQ35" s="249"/>
      <c r="AR35" s="249">
        <f t="shared" si="3"/>
        <v>0</v>
      </c>
      <c r="AS35" s="249"/>
      <c r="AT35" s="250"/>
    </row>
    <row r="36" spans="1:46" ht="30" hidden="1" customHeight="1" x14ac:dyDescent="0.25">
      <c r="A36" s="14" t="s">
        <v>570</v>
      </c>
      <c r="B36" s="9" t="s">
        <v>284</v>
      </c>
      <c r="C36" s="171" t="s">
        <v>782</v>
      </c>
      <c r="D36" s="12" t="s">
        <v>993</v>
      </c>
      <c r="E36" s="171" t="s">
        <v>1005</v>
      </c>
      <c r="F36" s="235">
        <v>1.17</v>
      </c>
      <c r="G36" s="11"/>
      <c r="H36" s="11">
        <v>35</v>
      </c>
      <c r="I36" s="11"/>
      <c r="J36" s="249"/>
      <c r="K36" s="249"/>
      <c r="L36" s="249"/>
      <c r="M36" s="249"/>
      <c r="N36" s="249"/>
      <c r="O36" s="249"/>
      <c r="P36" s="249">
        <f>J36+L36+N36</f>
        <v>0</v>
      </c>
      <c r="Q36" s="249"/>
      <c r="R36" s="250"/>
      <c r="S36" s="250"/>
      <c r="T36" s="249"/>
      <c r="U36" s="249"/>
      <c r="V36" s="249"/>
      <c r="W36" s="249"/>
      <c r="X36" s="249"/>
      <c r="Y36" s="249"/>
      <c r="Z36" s="249">
        <f>T36+V36+X36</f>
        <v>0</v>
      </c>
      <c r="AA36" s="249"/>
      <c r="AB36" s="250"/>
      <c r="AC36" s="249"/>
      <c r="AD36" s="249"/>
      <c r="AE36" s="249"/>
      <c r="AF36" s="249"/>
      <c r="AG36" s="249"/>
      <c r="AH36" s="249"/>
      <c r="AI36" s="249">
        <f>AC36+AE36+AG36</f>
        <v>0</v>
      </c>
      <c r="AJ36" s="249"/>
      <c r="AL36" s="249"/>
      <c r="AM36" s="249"/>
      <c r="AN36" s="249"/>
      <c r="AO36" s="249"/>
      <c r="AP36" s="249"/>
      <c r="AQ36" s="249"/>
      <c r="AR36" s="249">
        <f>AL36+AN36+AP36</f>
        <v>0</v>
      </c>
      <c r="AS36" s="249"/>
      <c r="AT36" s="250"/>
    </row>
    <row r="37" spans="1:46" ht="30" hidden="1" customHeight="1" x14ac:dyDescent="0.25">
      <c r="A37" s="14" t="s">
        <v>570</v>
      </c>
      <c r="B37" s="9" t="s">
        <v>284</v>
      </c>
      <c r="C37" s="171" t="s">
        <v>782</v>
      </c>
      <c r="D37" s="12" t="s">
        <v>1006</v>
      </c>
      <c r="E37" s="171" t="s">
        <v>1007</v>
      </c>
      <c r="F37" s="235">
        <v>1.1499999999999999</v>
      </c>
      <c r="G37" s="11"/>
      <c r="H37" s="11">
        <v>1</v>
      </c>
      <c r="I37" s="11"/>
      <c r="J37" s="249"/>
      <c r="K37" s="249"/>
      <c r="L37" s="249"/>
      <c r="M37" s="249"/>
      <c r="N37" s="249"/>
      <c r="O37" s="249"/>
      <c r="P37" s="249">
        <f>J37+L37+N37</f>
        <v>0</v>
      </c>
      <c r="Q37" s="249"/>
      <c r="R37" s="250"/>
      <c r="S37" s="250"/>
      <c r="T37" s="249"/>
      <c r="U37" s="249"/>
      <c r="V37" s="249"/>
      <c r="W37" s="249"/>
      <c r="X37" s="249"/>
      <c r="Y37" s="249"/>
      <c r="Z37" s="249">
        <f>T37+V37+X37</f>
        <v>0</v>
      </c>
      <c r="AA37" s="249"/>
      <c r="AB37" s="250"/>
      <c r="AC37" s="249"/>
      <c r="AD37" s="249"/>
      <c r="AE37" s="249"/>
      <c r="AF37" s="249"/>
      <c r="AG37" s="249"/>
      <c r="AH37" s="249"/>
      <c r="AI37" s="249">
        <f>AC37+AE37+AG37</f>
        <v>0</v>
      </c>
      <c r="AJ37" s="249"/>
      <c r="AK37" s="250"/>
      <c r="AL37" s="249"/>
      <c r="AM37" s="249"/>
      <c r="AN37" s="249"/>
      <c r="AO37" s="249"/>
      <c r="AP37" s="249"/>
      <c r="AQ37" s="249"/>
      <c r="AR37" s="249">
        <f>AL37+AN37+AP37</f>
        <v>0</v>
      </c>
      <c r="AS37" s="249"/>
      <c r="AT37" s="250"/>
    </row>
    <row r="38" spans="1:46" ht="30" hidden="1" customHeight="1" x14ac:dyDescent="0.25">
      <c r="A38" s="14" t="s">
        <v>570</v>
      </c>
      <c r="B38" s="9" t="s">
        <v>284</v>
      </c>
      <c r="C38" s="171" t="s">
        <v>782</v>
      </c>
      <c r="D38" s="12" t="s">
        <v>1006</v>
      </c>
      <c r="E38" s="171" t="s">
        <v>1008</v>
      </c>
      <c r="F38" s="235">
        <v>1.1499999999999999</v>
      </c>
      <c r="G38" s="11"/>
      <c r="H38" s="11">
        <v>1</v>
      </c>
      <c r="I38" s="11"/>
      <c r="J38" s="249"/>
      <c r="K38" s="249"/>
      <c r="L38" s="249"/>
      <c r="M38" s="249"/>
      <c r="N38" s="249"/>
      <c r="O38" s="249"/>
      <c r="P38" s="249">
        <f>J38+L38+N38</f>
        <v>0</v>
      </c>
      <c r="Q38" s="249"/>
      <c r="R38" s="250"/>
      <c r="S38" s="250"/>
      <c r="T38" s="249"/>
      <c r="U38" s="249"/>
      <c r="V38" s="249"/>
      <c r="W38" s="249"/>
      <c r="X38" s="249"/>
      <c r="Y38" s="249"/>
      <c r="Z38" s="249">
        <f>T38+V38+X38</f>
        <v>0</v>
      </c>
      <c r="AA38" s="249"/>
      <c r="AB38" s="250"/>
      <c r="AC38" s="249"/>
      <c r="AD38" s="249"/>
      <c r="AE38" s="249"/>
      <c r="AF38" s="249"/>
      <c r="AG38" s="249"/>
      <c r="AH38" s="249"/>
      <c r="AI38" s="249">
        <f>AC38+AE38+AG38</f>
        <v>0</v>
      </c>
      <c r="AJ38" s="249"/>
      <c r="AK38" s="250"/>
      <c r="AL38" s="249"/>
      <c r="AM38" s="249"/>
      <c r="AN38" s="249"/>
      <c r="AO38" s="249"/>
      <c r="AP38" s="249"/>
      <c r="AQ38" s="249"/>
      <c r="AR38" s="249">
        <f>AL38+AN38+AP38</f>
        <v>0</v>
      </c>
      <c r="AS38" s="249"/>
      <c r="AT38" s="250"/>
    </row>
    <row r="39" spans="1:46" ht="30" hidden="1" customHeight="1" x14ac:dyDescent="0.25">
      <c r="A39" s="14" t="s">
        <v>570</v>
      </c>
      <c r="B39" s="9" t="s">
        <v>284</v>
      </c>
      <c r="C39" s="171" t="s">
        <v>782</v>
      </c>
      <c r="D39" s="12" t="s">
        <v>1006</v>
      </c>
      <c r="E39" s="28" t="s">
        <v>1009</v>
      </c>
      <c r="F39" s="235">
        <v>1.03</v>
      </c>
      <c r="G39" s="11"/>
      <c r="H39" s="11">
        <v>1</v>
      </c>
      <c r="I39" s="11"/>
      <c r="J39" s="249"/>
      <c r="K39" s="249"/>
      <c r="L39" s="249"/>
      <c r="M39" s="249"/>
      <c r="N39" s="249"/>
      <c r="O39" s="249"/>
      <c r="P39" s="249">
        <f>J39+L39+N39</f>
        <v>0</v>
      </c>
      <c r="Q39" s="249"/>
      <c r="R39" s="250"/>
      <c r="S39" s="250"/>
      <c r="T39" s="249"/>
      <c r="U39" s="249"/>
      <c r="V39" s="249"/>
      <c r="W39" s="249"/>
      <c r="X39" s="249"/>
      <c r="Y39" s="249"/>
      <c r="Z39" s="249">
        <f>T39+V39+X39</f>
        <v>0</v>
      </c>
      <c r="AA39" s="249"/>
      <c r="AB39" s="250"/>
      <c r="AC39" s="249"/>
      <c r="AD39" s="249"/>
      <c r="AE39" s="249"/>
      <c r="AF39" s="249"/>
      <c r="AG39" s="249"/>
      <c r="AH39" s="249"/>
      <c r="AI39" s="249">
        <f>AC39+AE39+AG39</f>
        <v>0</v>
      </c>
      <c r="AJ39" s="249"/>
      <c r="AK39" s="250"/>
      <c r="AL39" s="249"/>
      <c r="AM39" s="249"/>
      <c r="AN39" s="249"/>
      <c r="AO39" s="249"/>
      <c r="AP39" s="249"/>
      <c r="AQ39" s="249"/>
      <c r="AR39" s="249">
        <f>AL39+AN39+AP39</f>
        <v>0</v>
      </c>
      <c r="AS39" s="249"/>
      <c r="AT39" s="250"/>
    </row>
    <row r="40" spans="1:46" ht="30" hidden="1" customHeight="1" x14ac:dyDescent="0.25">
      <c r="A40" s="14" t="s">
        <v>570</v>
      </c>
      <c r="B40" s="9" t="s">
        <v>284</v>
      </c>
      <c r="C40" s="171" t="s">
        <v>782</v>
      </c>
      <c r="D40" s="12" t="s">
        <v>1006</v>
      </c>
      <c r="E40" s="28" t="s">
        <v>1010</v>
      </c>
      <c r="F40" s="235">
        <v>1.03</v>
      </c>
      <c r="G40" s="11"/>
      <c r="H40" s="11">
        <v>1</v>
      </c>
      <c r="I40" s="11"/>
      <c r="J40" s="249"/>
      <c r="K40" s="249"/>
      <c r="L40" s="249"/>
      <c r="M40" s="249"/>
      <c r="N40" s="249"/>
      <c r="O40" s="249"/>
      <c r="P40" s="249">
        <f t="shared" si="0"/>
        <v>0</v>
      </c>
      <c r="Q40" s="249"/>
      <c r="R40" s="250"/>
      <c r="S40" s="250"/>
      <c r="T40" s="249"/>
      <c r="U40" s="249"/>
      <c r="V40" s="249"/>
      <c r="W40" s="249"/>
      <c r="X40" s="249"/>
      <c r="Y40" s="249"/>
      <c r="Z40" s="249">
        <f t="shared" si="1"/>
        <v>0</v>
      </c>
      <c r="AA40" s="249"/>
      <c r="AB40" s="250"/>
      <c r="AC40" s="249"/>
      <c r="AD40" s="249"/>
      <c r="AE40" s="249"/>
      <c r="AF40" s="249"/>
      <c r="AG40" s="249"/>
      <c r="AH40" s="249"/>
      <c r="AI40" s="249">
        <f t="shared" si="2"/>
        <v>0</v>
      </c>
      <c r="AJ40" s="249"/>
      <c r="AK40" s="250"/>
      <c r="AL40" s="249"/>
      <c r="AM40" s="249"/>
      <c r="AN40" s="249"/>
      <c r="AO40" s="249"/>
      <c r="AP40" s="249"/>
      <c r="AQ40" s="249"/>
      <c r="AR40" s="249">
        <f t="shared" si="3"/>
        <v>0</v>
      </c>
      <c r="AS40" s="249"/>
      <c r="AT40" s="250"/>
    </row>
    <row r="41" spans="1:46" ht="32.25" hidden="1" customHeight="1" x14ac:dyDescent="0.25">
      <c r="A41" s="14" t="s">
        <v>570</v>
      </c>
      <c r="B41" s="9" t="s">
        <v>284</v>
      </c>
      <c r="C41" s="171" t="s">
        <v>782</v>
      </c>
      <c r="D41" s="12" t="s">
        <v>1011</v>
      </c>
      <c r="E41" s="171" t="s">
        <v>1012</v>
      </c>
      <c r="F41" s="235">
        <v>1.08</v>
      </c>
      <c r="G41" s="11"/>
      <c r="H41" s="11">
        <v>1</v>
      </c>
      <c r="I41" s="11"/>
      <c r="J41" s="249"/>
      <c r="K41" s="249"/>
      <c r="L41" s="249"/>
      <c r="M41" s="249"/>
      <c r="N41" s="249"/>
      <c r="O41" s="249"/>
      <c r="P41" s="249">
        <f t="shared" si="0"/>
        <v>0</v>
      </c>
      <c r="Q41" s="249"/>
      <c r="R41" s="251"/>
      <c r="S41" s="251"/>
      <c r="T41" s="249"/>
      <c r="U41" s="249"/>
      <c r="V41" s="249"/>
      <c r="W41" s="249"/>
      <c r="X41" s="249"/>
      <c r="Y41" s="249"/>
      <c r="Z41" s="249">
        <f t="shared" si="1"/>
        <v>0</v>
      </c>
      <c r="AA41" s="249"/>
      <c r="AB41" s="251"/>
      <c r="AC41" s="249"/>
      <c r="AD41" s="249"/>
      <c r="AE41" s="249"/>
      <c r="AF41" s="249"/>
      <c r="AG41" s="249"/>
      <c r="AH41" s="249"/>
      <c r="AI41" s="249">
        <f t="shared" si="2"/>
        <v>0</v>
      </c>
      <c r="AJ41" s="249"/>
      <c r="AK41" s="251"/>
      <c r="AL41" s="249"/>
      <c r="AM41" s="249"/>
      <c r="AN41" s="249"/>
      <c r="AO41" s="249"/>
      <c r="AP41" s="249"/>
      <c r="AQ41" s="249"/>
      <c r="AR41" s="249">
        <f t="shared" si="3"/>
        <v>0</v>
      </c>
      <c r="AS41" s="249"/>
      <c r="AT41" s="251"/>
    </row>
    <row r="42" spans="1:46" s="256" customFormat="1" ht="41.25" hidden="1" customHeight="1" x14ac:dyDescent="0.25">
      <c r="A42" s="109" t="s">
        <v>570</v>
      </c>
      <c r="B42" s="74" t="s">
        <v>284</v>
      </c>
      <c r="C42" s="237" t="s">
        <v>782</v>
      </c>
      <c r="D42" s="238" t="s">
        <v>1011</v>
      </c>
      <c r="E42" s="237" t="s">
        <v>1013</v>
      </c>
      <c r="F42" s="239">
        <v>1.08</v>
      </c>
      <c r="G42" s="254"/>
      <c r="H42" s="254">
        <v>1</v>
      </c>
      <c r="I42" s="254"/>
      <c r="J42" s="255"/>
      <c r="K42" s="255"/>
      <c r="L42" s="255"/>
      <c r="M42" s="255"/>
      <c r="N42" s="255"/>
      <c r="O42" s="255"/>
      <c r="P42" s="255">
        <f t="shared" si="0"/>
        <v>0</v>
      </c>
      <c r="Q42" s="255"/>
      <c r="R42" s="251"/>
      <c r="S42" s="251"/>
      <c r="T42" s="255"/>
      <c r="U42" s="255"/>
      <c r="V42" s="255"/>
      <c r="W42" s="255"/>
      <c r="X42" s="255"/>
      <c r="Y42" s="255"/>
      <c r="Z42" s="255">
        <f t="shared" si="1"/>
        <v>0</v>
      </c>
      <c r="AA42" s="255"/>
      <c r="AB42" s="251"/>
      <c r="AC42" s="255"/>
      <c r="AD42" s="255"/>
      <c r="AE42" s="255"/>
      <c r="AF42" s="255"/>
      <c r="AG42" s="255"/>
      <c r="AH42" s="255"/>
      <c r="AI42" s="255">
        <f t="shared" si="2"/>
        <v>0</v>
      </c>
      <c r="AJ42" s="255"/>
      <c r="AK42" s="251"/>
      <c r="AL42" s="255"/>
      <c r="AM42" s="255"/>
      <c r="AN42" s="255"/>
      <c r="AO42" s="255"/>
      <c r="AP42" s="255"/>
      <c r="AQ42" s="255"/>
      <c r="AR42" s="255">
        <f t="shared" si="3"/>
        <v>0</v>
      </c>
      <c r="AS42" s="255"/>
      <c r="AT42" s="251"/>
    </row>
    <row r="43" spans="1:46" ht="30" hidden="1" customHeight="1" x14ac:dyDescent="0.25">
      <c r="A43" s="14" t="s">
        <v>570</v>
      </c>
      <c r="B43" s="9" t="s">
        <v>284</v>
      </c>
      <c r="C43" s="171" t="s">
        <v>782</v>
      </c>
      <c r="D43" s="12" t="s">
        <v>1014</v>
      </c>
      <c r="E43" s="171" t="s">
        <v>1015</v>
      </c>
      <c r="F43" s="20">
        <v>1.1000000000000001</v>
      </c>
      <c r="G43" s="11"/>
      <c r="H43" s="11">
        <v>11</v>
      </c>
      <c r="I43" s="11"/>
      <c r="J43" s="249"/>
      <c r="K43" s="249"/>
      <c r="L43" s="249"/>
      <c r="M43" s="249"/>
      <c r="N43" s="249"/>
      <c r="O43" s="249"/>
      <c r="P43" s="249">
        <f t="shared" si="0"/>
        <v>0</v>
      </c>
      <c r="Q43" s="249"/>
      <c r="R43" s="251"/>
      <c r="S43" s="251"/>
      <c r="T43" s="249"/>
      <c r="U43" s="249"/>
      <c r="V43" s="249"/>
      <c r="W43" s="249"/>
      <c r="X43" s="249"/>
      <c r="Y43" s="249"/>
      <c r="Z43" s="249">
        <f t="shared" si="1"/>
        <v>0</v>
      </c>
      <c r="AA43" s="249"/>
      <c r="AB43" s="251"/>
      <c r="AC43" s="249"/>
      <c r="AD43" s="249"/>
      <c r="AE43" s="249"/>
      <c r="AF43" s="249"/>
      <c r="AG43" s="249"/>
      <c r="AH43" s="249"/>
      <c r="AI43" s="249">
        <f t="shared" si="2"/>
        <v>0</v>
      </c>
      <c r="AJ43" s="249"/>
      <c r="AK43" s="251"/>
      <c r="AL43" s="249"/>
      <c r="AM43" s="249"/>
      <c r="AN43" s="249"/>
      <c r="AO43" s="249"/>
      <c r="AP43" s="249"/>
      <c r="AQ43" s="249"/>
      <c r="AR43" s="249">
        <f t="shared" si="3"/>
        <v>0</v>
      </c>
      <c r="AS43" s="249"/>
      <c r="AT43" s="251"/>
    </row>
    <row r="44" spans="1:46" ht="45.75" hidden="1" customHeight="1" x14ac:dyDescent="0.25">
      <c r="A44" s="14" t="s">
        <v>570</v>
      </c>
      <c r="B44" s="9" t="s">
        <v>284</v>
      </c>
      <c r="C44" s="171" t="s">
        <v>782</v>
      </c>
      <c r="D44" s="12" t="s">
        <v>1014</v>
      </c>
      <c r="E44" s="28" t="s">
        <v>1016</v>
      </c>
      <c r="F44" s="235">
        <v>1.1000000000000001</v>
      </c>
      <c r="G44" s="11"/>
      <c r="H44" s="11">
        <v>11</v>
      </c>
      <c r="I44" s="11"/>
      <c r="J44" s="249"/>
      <c r="K44" s="249"/>
      <c r="L44" s="249"/>
      <c r="M44" s="249"/>
      <c r="N44" s="249"/>
      <c r="O44" s="249"/>
      <c r="P44" s="249">
        <f t="shared" si="0"/>
        <v>0</v>
      </c>
      <c r="Q44" s="249"/>
      <c r="R44" s="251"/>
      <c r="S44" s="251"/>
      <c r="T44" s="249"/>
      <c r="U44" s="249"/>
      <c r="V44" s="249"/>
      <c r="W44" s="249"/>
      <c r="X44" s="249"/>
      <c r="Y44" s="249"/>
      <c r="Z44" s="249">
        <f t="shared" si="1"/>
        <v>0</v>
      </c>
      <c r="AA44" s="249"/>
      <c r="AB44" s="251"/>
      <c r="AC44" s="249"/>
      <c r="AD44" s="249"/>
      <c r="AE44" s="249"/>
      <c r="AF44" s="249"/>
      <c r="AG44" s="249"/>
      <c r="AH44" s="249"/>
      <c r="AI44" s="249">
        <f t="shared" si="2"/>
        <v>0</v>
      </c>
      <c r="AJ44" s="249"/>
      <c r="AK44" s="251"/>
      <c r="AL44" s="249"/>
      <c r="AM44" s="249"/>
      <c r="AN44" s="249"/>
      <c r="AO44" s="249"/>
      <c r="AP44" s="249"/>
      <c r="AQ44" s="249"/>
      <c r="AR44" s="249">
        <f t="shared" si="3"/>
        <v>0</v>
      </c>
      <c r="AS44" s="249"/>
      <c r="AT44" s="251"/>
    </row>
    <row r="45" spans="1:46" ht="30" hidden="1" customHeight="1" x14ac:dyDescent="0.25">
      <c r="A45" s="14" t="s">
        <v>570</v>
      </c>
      <c r="B45" s="9" t="s">
        <v>284</v>
      </c>
      <c r="C45" s="171" t="s">
        <v>782</v>
      </c>
      <c r="D45" s="12" t="s">
        <v>1014</v>
      </c>
      <c r="E45" s="171" t="s">
        <v>984</v>
      </c>
      <c r="F45" s="235">
        <v>1.1000000000000001</v>
      </c>
      <c r="G45" s="11"/>
      <c r="H45" s="11">
        <v>11</v>
      </c>
      <c r="I45" s="11"/>
      <c r="J45" s="249"/>
      <c r="K45" s="249"/>
      <c r="L45" s="249"/>
      <c r="M45" s="249"/>
      <c r="N45" s="249"/>
      <c r="O45" s="249"/>
      <c r="P45" s="249">
        <f t="shared" si="0"/>
        <v>0</v>
      </c>
      <c r="Q45" s="249"/>
      <c r="R45" s="257"/>
      <c r="S45" s="257"/>
      <c r="T45" s="249"/>
      <c r="U45" s="249"/>
      <c r="V45" s="249"/>
      <c r="W45" s="249"/>
      <c r="X45" s="249"/>
      <c r="Y45" s="249"/>
      <c r="Z45" s="249">
        <f t="shared" si="1"/>
        <v>0</v>
      </c>
      <c r="AA45" s="249"/>
      <c r="AB45" s="257"/>
      <c r="AC45" s="249"/>
      <c r="AD45" s="249"/>
      <c r="AE45" s="249"/>
      <c r="AF45" s="249"/>
      <c r="AG45" s="249"/>
      <c r="AH45" s="249"/>
      <c r="AI45" s="249">
        <f t="shared" si="2"/>
        <v>0</v>
      </c>
      <c r="AJ45" s="249"/>
      <c r="AK45" s="257"/>
      <c r="AL45" s="249"/>
      <c r="AM45" s="249"/>
      <c r="AN45" s="249"/>
      <c r="AO45" s="249"/>
      <c r="AP45" s="249"/>
      <c r="AQ45" s="249"/>
      <c r="AR45" s="249">
        <f t="shared" si="3"/>
        <v>0</v>
      </c>
      <c r="AS45" s="249"/>
      <c r="AT45" s="251"/>
    </row>
    <row r="46" spans="1:46" ht="30" hidden="1" customHeight="1" x14ac:dyDescent="0.25">
      <c r="A46" s="14" t="s">
        <v>570</v>
      </c>
      <c r="B46" s="9" t="s">
        <v>284</v>
      </c>
      <c r="C46" s="171" t="s">
        <v>782</v>
      </c>
      <c r="D46" s="12" t="s">
        <v>1014</v>
      </c>
      <c r="E46" s="171" t="s">
        <v>985</v>
      </c>
      <c r="F46" s="235">
        <v>1</v>
      </c>
      <c r="G46" s="11"/>
      <c r="H46" s="11">
        <v>11</v>
      </c>
      <c r="I46" s="11"/>
      <c r="J46" s="249"/>
      <c r="K46" s="249"/>
      <c r="L46" s="249"/>
      <c r="M46" s="249"/>
      <c r="N46" s="249"/>
      <c r="O46" s="249"/>
      <c r="P46" s="249">
        <f t="shared" si="0"/>
        <v>0</v>
      </c>
      <c r="Q46" s="249"/>
      <c r="R46" s="258"/>
      <c r="S46" s="272"/>
      <c r="T46" s="249"/>
      <c r="U46" s="249"/>
      <c r="V46" s="249"/>
      <c r="W46" s="249"/>
      <c r="X46" s="249"/>
      <c r="Y46" s="249"/>
      <c r="Z46" s="249">
        <f t="shared" si="1"/>
        <v>0</v>
      </c>
      <c r="AA46" s="249"/>
      <c r="AB46" s="258"/>
      <c r="AC46" s="249"/>
      <c r="AD46" s="249"/>
      <c r="AE46" s="249"/>
      <c r="AF46" s="249"/>
      <c r="AG46" s="249"/>
      <c r="AH46" s="249"/>
      <c r="AI46" s="249">
        <f t="shared" si="2"/>
        <v>0</v>
      </c>
      <c r="AJ46" s="249"/>
      <c r="AK46" s="258"/>
      <c r="AL46" s="249"/>
      <c r="AM46" s="249"/>
      <c r="AN46" s="249"/>
      <c r="AO46" s="249"/>
      <c r="AP46" s="249"/>
      <c r="AQ46" s="249"/>
      <c r="AR46" s="249">
        <f t="shared" si="3"/>
        <v>0</v>
      </c>
      <c r="AS46" s="249"/>
      <c r="AT46" s="9"/>
    </row>
    <row r="47" spans="1:46" ht="30" hidden="1" customHeight="1" x14ac:dyDescent="0.25">
      <c r="A47" s="14" t="s">
        <v>570</v>
      </c>
      <c r="B47" s="9" t="s">
        <v>284</v>
      </c>
      <c r="C47" s="171" t="s">
        <v>782</v>
      </c>
      <c r="D47" s="12" t="s">
        <v>1014</v>
      </c>
      <c r="E47" s="171" t="s">
        <v>986</v>
      </c>
      <c r="F47" s="235">
        <v>1</v>
      </c>
      <c r="G47" s="11"/>
      <c r="H47" s="11">
        <v>11</v>
      </c>
      <c r="I47" s="11"/>
      <c r="J47" s="249"/>
      <c r="K47" s="249"/>
      <c r="L47" s="249"/>
      <c r="M47" s="249"/>
      <c r="N47" s="249"/>
      <c r="O47" s="249"/>
      <c r="P47" s="249">
        <f>J47+L47+N47</f>
        <v>0</v>
      </c>
      <c r="Q47" s="249"/>
      <c r="R47" s="258"/>
      <c r="S47" s="272"/>
      <c r="T47" s="249"/>
      <c r="U47" s="249"/>
      <c r="V47" s="249"/>
      <c r="W47" s="249"/>
      <c r="X47" s="249"/>
      <c r="Y47" s="249"/>
      <c r="Z47" s="249">
        <f>T47+V47+X47</f>
        <v>0</v>
      </c>
      <c r="AA47" s="249"/>
      <c r="AB47" s="258"/>
      <c r="AC47" s="249"/>
      <c r="AD47" s="249"/>
      <c r="AE47" s="249"/>
      <c r="AF47" s="249"/>
      <c r="AG47" s="249"/>
      <c r="AH47" s="249"/>
      <c r="AI47" s="249">
        <f>AC47+AE47+AG47</f>
        <v>0</v>
      </c>
      <c r="AJ47" s="249"/>
      <c r="AK47" s="258"/>
      <c r="AL47" s="249"/>
      <c r="AM47" s="249"/>
      <c r="AN47" s="249"/>
      <c r="AO47" s="249"/>
      <c r="AP47" s="249"/>
      <c r="AQ47" s="249"/>
      <c r="AR47" s="249">
        <f>AL47+AN47+AP47</f>
        <v>0</v>
      </c>
      <c r="AS47" s="249"/>
      <c r="AT47" s="9"/>
    </row>
    <row r="48" spans="1:46" ht="30" hidden="1" customHeight="1" x14ac:dyDescent="0.25">
      <c r="A48" s="14" t="s">
        <v>570</v>
      </c>
      <c r="B48" s="9" t="s">
        <v>284</v>
      </c>
      <c r="C48" s="171" t="s">
        <v>782</v>
      </c>
      <c r="D48" s="12" t="s">
        <v>1014</v>
      </c>
      <c r="E48" s="171" t="s">
        <v>987</v>
      </c>
      <c r="F48" s="235">
        <v>1</v>
      </c>
      <c r="G48" s="11"/>
      <c r="H48" s="11">
        <v>11</v>
      </c>
      <c r="I48" s="11"/>
      <c r="J48" s="249"/>
      <c r="K48" s="249"/>
      <c r="L48" s="249"/>
      <c r="M48" s="249"/>
      <c r="N48" s="249"/>
      <c r="O48" s="249"/>
      <c r="P48" s="249">
        <f>J48+L48+N48</f>
        <v>0</v>
      </c>
      <c r="Q48" s="249"/>
      <c r="R48" s="258"/>
      <c r="S48" s="272"/>
      <c r="T48" s="249"/>
      <c r="U48" s="249"/>
      <c r="V48" s="249"/>
      <c r="W48" s="249"/>
      <c r="X48" s="249"/>
      <c r="Y48" s="249"/>
      <c r="Z48" s="249">
        <f>T48+V48+X48</f>
        <v>0</v>
      </c>
      <c r="AA48" s="249"/>
      <c r="AB48" s="258"/>
      <c r="AC48" s="249"/>
      <c r="AD48" s="249"/>
      <c r="AE48" s="249"/>
      <c r="AF48" s="249"/>
      <c r="AG48" s="249"/>
      <c r="AH48" s="249"/>
      <c r="AI48" s="249">
        <f>AC48+AE48+AG48</f>
        <v>0</v>
      </c>
      <c r="AJ48" s="249"/>
      <c r="AK48" s="258"/>
      <c r="AL48" s="249"/>
      <c r="AM48" s="249"/>
      <c r="AN48" s="249"/>
      <c r="AO48" s="249"/>
      <c r="AP48" s="249"/>
      <c r="AQ48" s="249"/>
      <c r="AR48" s="249">
        <f>AL48+AN48+AP48</f>
        <v>0</v>
      </c>
      <c r="AS48" s="249"/>
      <c r="AT48" s="9"/>
    </row>
    <row r="49" spans="1:46" ht="30" hidden="1" customHeight="1" x14ac:dyDescent="0.25">
      <c r="A49" s="14" t="s">
        <v>570</v>
      </c>
      <c r="B49" s="9" t="s">
        <v>284</v>
      </c>
      <c r="C49" s="171" t="s">
        <v>782</v>
      </c>
      <c r="D49" s="12" t="s">
        <v>1014</v>
      </c>
      <c r="E49" s="171" t="s">
        <v>988</v>
      </c>
      <c r="F49" s="235">
        <v>1</v>
      </c>
      <c r="G49" s="11"/>
      <c r="H49" s="11">
        <v>11</v>
      </c>
      <c r="I49" s="11"/>
      <c r="J49" s="249"/>
      <c r="K49" s="249"/>
      <c r="L49" s="249"/>
      <c r="M49" s="249"/>
      <c r="N49" s="249"/>
      <c r="O49" s="249"/>
      <c r="P49" s="249">
        <f t="shared" ref="P49:P56" si="4">J49+L49+N49</f>
        <v>0</v>
      </c>
      <c r="Q49" s="249"/>
      <c r="R49" s="258"/>
      <c r="S49" s="272"/>
      <c r="T49" s="249"/>
      <c r="U49" s="249"/>
      <c r="V49" s="249"/>
      <c r="W49" s="249"/>
      <c r="X49" s="249"/>
      <c r="Y49" s="249"/>
      <c r="Z49" s="249">
        <f t="shared" ref="Z49:Z56" si="5">T49+V49+X49</f>
        <v>0</v>
      </c>
      <c r="AA49" s="249"/>
      <c r="AB49" s="258"/>
      <c r="AC49" s="249"/>
      <c r="AD49" s="249"/>
      <c r="AE49" s="249"/>
      <c r="AF49" s="249"/>
      <c r="AG49" s="249"/>
      <c r="AH49" s="249"/>
      <c r="AI49" s="249">
        <f t="shared" ref="AI49:AI56" si="6">AC49+AE49+AG49</f>
        <v>0</v>
      </c>
      <c r="AJ49" s="249"/>
      <c r="AK49" s="258"/>
      <c r="AL49" s="249"/>
      <c r="AM49" s="249"/>
      <c r="AN49" s="249"/>
      <c r="AO49" s="249"/>
      <c r="AP49" s="249"/>
      <c r="AQ49" s="249"/>
      <c r="AR49" s="249">
        <f t="shared" ref="AR49:AR56" si="7">AL49+AN49+AP49</f>
        <v>0</v>
      </c>
      <c r="AS49" s="249"/>
      <c r="AT49" s="9"/>
    </row>
    <row r="50" spans="1:46" ht="34.5" hidden="1" customHeight="1" x14ac:dyDescent="0.25">
      <c r="A50" s="14" t="s">
        <v>570</v>
      </c>
      <c r="B50" s="9" t="s">
        <v>284</v>
      </c>
      <c r="C50" s="171" t="s">
        <v>782</v>
      </c>
      <c r="D50" s="12" t="s">
        <v>1014</v>
      </c>
      <c r="E50" s="28" t="s">
        <v>989</v>
      </c>
      <c r="F50" s="235">
        <v>1</v>
      </c>
      <c r="G50" s="11"/>
      <c r="H50" s="11">
        <v>11</v>
      </c>
      <c r="I50" s="11"/>
      <c r="J50" s="249"/>
      <c r="K50" s="249"/>
      <c r="L50" s="249"/>
      <c r="M50" s="249"/>
      <c r="N50" s="249"/>
      <c r="O50" s="249"/>
      <c r="P50" s="249">
        <f t="shared" si="4"/>
        <v>0</v>
      </c>
      <c r="Q50" s="249"/>
      <c r="R50" s="258"/>
      <c r="S50" s="272"/>
      <c r="T50" s="249"/>
      <c r="U50" s="249"/>
      <c r="V50" s="249"/>
      <c r="W50" s="249"/>
      <c r="X50" s="249"/>
      <c r="Y50" s="249"/>
      <c r="Z50" s="249">
        <f t="shared" si="5"/>
        <v>0</v>
      </c>
      <c r="AA50" s="249"/>
      <c r="AB50" s="258"/>
      <c r="AC50" s="249"/>
      <c r="AD50" s="249"/>
      <c r="AE50" s="249"/>
      <c r="AF50" s="249"/>
      <c r="AG50" s="249"/>
      <c r="AH50" s="249"/>
      <c r="AI50" s="249">
        <f t="shared" si="6"/>
        <v>0</v>
      </c>
      <c r="AJ50" s="249"/>
      <c r="AK50" s="258"/>
      <c r="AL50" s="249"/>
      <c r="AM50" s="249"/>
      <c r="AN50" s="249"/>
      <c r="AO50" s="249"/>
      <c r="AP50" s="249"/>
      <c r="AQ50" s="249"/>
      <c r="AR50" s="249">
        <f t="shared" si="7"/>
        <v>0</v>
      </c>
      <c r="AS50" s="249"/>
      <c r="AT50" s="9"/>
    </row>
    <row r="51" spans="1:46" ht="30" hidden="1" customHeight="1" x14ac:dyDescent="0.25">
      <c r="A51" s="14" t="s">
        <v>570</v>
      </c>
      <c r="B51" s="9" t="s">
        <v>284</v>
      </c>
      <c r="C51" s="171" t="s">
        <v>782</v>
      </c>
      <c r="D51" s="12" t="s">
        <v>1014</v>
      </c>
      <c r="E51" s="171" t="s">
        <v>990</v>
      </c>
      <c r="F51" s="235">
        <v>1</v>
      </c>
      <c r="G51" s="11"/>
      <c r="H51" s="11">
        <v>11</v>
      </c>
      <c r="I51" s="11"/>
      <c r="J51" s="249"/>
      <c r="K51" s="249"/>
      <c r="L51" s="249"/>
      <c r="M51" s="249"/>
      <c r="N51" s="249"/>
      <c r="O51" s="249"/>
      <c r="P51" s="249">
        <f t="shared" si="4"/>
        <v>0</v>
      </c>
      <c r="Q51" s="249"/>
      <c r="R51" s="258"/>
      <c r="S51" s="272"/>
      <c r="T51" s="249"/>
      <c r="U51" s="249"/>
      <c r="V51" s="249"/>
      <c r="W51" s="249"/>
      <c r="X51" s="249"/>
      <c r="Y51" s="249"/>
      <c r="Z51" s="249">
        <f t="shared" si="5"/>
        <v>0</v>
      </c>
      <c r="AA51" s="249"/>
      <c r="AB51" s="258"/>
      <c r="AC51" s="249"/>
      <c r="AD51" s="249"/>
      <c r="AE51" s="249"/>
      <c r="AF51" s="249"/>
      <c r="AG51" s="249"/>
      <c r="AH51" s="249"/>
      <c r="AI51" s="249">
        <f t="shared" si="6"/>
        <v>0</v>
      </c>
      <c r="AJ51" s="249"/>
      <c r="AK51" s="258"/>
      <c r="AL51" s="249"/>
      <c r="AM51" s="249"/>
      <c r="AN51" s="249"/>
      <c r="AO51" s="249"/>
      <c r="AP51" s="249"/>
      <c r="AQ51" s="249"/>
      <c r="AR51" s="249">
        <f t="shared" si="7"/>
        <v>0</v>
      </c>
      <c r="AS51" s="249"/>
      <c r="AT51" s="9"/>
    </row>
    <row r="52" spans="1:46" ht="30" hidden="1" customHeight="1" x14ac:dyDescent="0.25">
      <c r="A52" s="14" t="s">
        <v>570</v>
      </c>
      <c r="B52" s="9" t="s">
        <v>284</v>
      </c>
      <c r="C52" s="171" t="s">
        <v>782</v>
      </c>
      <c r="D52" s="12" t="s">
        <v>1014</v>
      </c>
      <c r="E52" s="171" t="s">
        <v>991</v>
      </c>
      <c r="F52" s="235">
        <v>1.1499999999999999</v>
      </c>
      <c r="G52" s="11"/>
      <c r="H52" s="11">
        <v>11</v>
      </c>
      <c r="I52" s="11"/>
      <c r="J52" s="249"/>
      <c r="K52" s="249"/>
      <c r="L52" s="249"/>
      <c r="M52" s="249"/>
      <c r="N52" s="249"/>
      <c r="O52" s="249"/>
      <c r="P52" s="249">
        <f t="shared" si="4"/>
        <v>0</v>
      </c>
      <c r="Q52" s="249"/>
      <c r="R52" s="258"/>
      <c r="S52" s="272"/>
      <c r="T52" s="249"/>
      <c r="U52" s="249"/>
      <c r="V52" s="249"/>
      <c r="W52" s="249"/>
      <c r="X52" s="249"/>
      <c r="Y52" s="249"/>
      <c r="Z52" s="249">
        <f t="shared" si="5"/>
        <v>0</v>
      </c>
      <c r="AA52" s="249"/>
      <c r="AB52" s="258"/>
      <c r="AC52" s="249"/>
      <c r="AD52" s="249"/>
      <c r="AE52" s="249"/>
      <c r="AF52" s="249"/>
      <c r="AG52" s="249"/>
      <c r="AH52" s="249"/>
      <c r="AI52" s="249">
        <f t="shared" si="6"/>
        <v>0</v>
      </c>
      <c r="AJ52" s="249"/>
      <c r="AK52" s="258"/>
      <c r="AL52" s="249"/>
      <c r="AM52" s="249"/>
      <c r="AN52" s="249"/>
      <c r="AO52" s="249"/>
      <c r="AP52" s="249"/>
      <c r="AQ52" s="249"/>
      <c r="AR52" s="249">
        <f t="shared" si="7"/>
        <v>0</v>
      </c>
      <c r="AS52" s="249"/>
      <c r="AT52" s="9"/>
    </row>
    <row r="53" spans="1:46" ht="44.25" hidden="1" customHeight="1" x14ac:dyDescent="0.25">
      <c r="A53" s="14" t="s">
        <v>570</v>
      </c>
      <c r="B53" s="9" t="s">
        <v>284</v>
      </c>
      <c r="C53" s="171" t="s">
        <v>782</v>
      </c>
      <c r="D53" s="12" t="s">
        <v>1014</v>
      </c>
      <c r="E53" s="171" t="s">
        <v>992</v>
      </c>
      <c r="F53" s="235">
        <v>1.1499999999999999</v>
      </c>
      <c r="G53" s="11"/>
      <c r="H53" s="11">
        <v>11</v>
      </c>
      <c r="I53" s="11"/>
      <c r="J53" s="249"/>
      <c r="K53" s="249"/>
      <c r="L53" s="249"/>
      <c r="M53" s="249"/>
      <c r="N53" s="249"/>
      <c r="O53" s="249"/>
      <c r="P53" s="249">
        <f t="shared" si="4"/>
        <v>0</v>
      </c>
      <c r="Q53" s="249"/>
      <c r="R53" s="258"/>
      <c r="S53" s="272"/>
      <c r="T53" s="249"/>
      <c r="U53" s="249"/>
      <c r="V53" s="249"/>
      <c r="W53" s="249"/>
      <c r="X53" s="249"/>
      <c r="Y53" s="249"/>
      <c r="Z53" s="249">
        <f t="shared" si="5"/>
        <v>0</v>
      </c>
      <c r="AA53" s="249"/>
      <c r="AB53" s="258"/>
      <c r="AC53" s="249"/>
      <c r="AD53" s="249"/>
      <c r="AE53" s="249"/>
      <c r="AF53" s="249"/>
      <c r="AG53" s="249"/>
      <c r="AH53" s="249"/>
      <c r="AI53" s="249">
        <f t="shared" si="6"/>
        <v>0</v>
      </c>
      <c r="AJ53" s="249"/>
      <c r="AK53" s="258"/>
      <c r="AL53" s="249"/>
      <c r="AM53" s="249"/>
      <c r="AN53" s="249"/>
      <c r="AO53" s="249"/>
      <c r="AP53" s="249"/>
      <c r="AQ53" s="249"/>
      <c r="AR53" s="249">
        <f t="shared" si="7"/>
        <v>0</v>
      </c>
      <c r="AS53" s="249"/>
      <c r="AT53" s="9"/>
    </row>
    <row r="54" spans="1:46" ht="30" hidden="1" customHeight="1" x14ac:dyDescent="0.25">
      <c r="A54" s="14" t="s">
        <v>570</v>
      </c>
      <c r="B54" s="9" t="s">
        <v>284</v>
      </c>
      <c r="C54" s="171" t="s">
        <v>782</v>
      </c>
      <c r="D54" s="12" t="s">
        <v>1014</v>
      </c>
      <c r="E54" s="171" t="s">
        <v>1017</v>
      </c>
      <c r="F54" s="235">
        <v>1.1499999999999999</v>
      </c>
      <c r="G54" s="11"/>
      <c r="H54" s="11">
        <v>11</v>
      </c>
      <c r="I54" s="11"/>
      <c r="J54" s="249"/>
      <c r="K54" s="249"/>
      <c r="L54" s="249"/>
      <c r="M54" s="249"/>
      <c r="N54" s="249"/>
      <c r="O54" s="249"/>
      <c r="P54" s="249">
        <f t="shared" si="4"/>
        <v>0</v>
      </c>
      <c r="Q54" s="249"/>
      <c r="R54" s="258"/>
      <c r="S54" s="272"/>
      <c r="T54" s="249"/>
      <c r="U54" s="249"/>
      <c r="V54" s="249"/>
      <c r="W54" s="249"/>
      <c r="X54" s="249"/>
      <c r="Y54" s="249"/>
      <c r="Z54" s="249">
        <f t="shared" si="5"/>
        <v>0</v>
      </c>
      <c r="AA54" s="249"/>
      <c r="AB54" s="258"/>
      <c r="AC54" s="249"/>
      <c r="AD54" s="249"/>
      <c r="AE54" s="249"/>
      <c r="AF54" s="249"/>
      <c r="AG54" s="249"/>
      <c r="AH54" s="249"/>
      <c r="AI54" s="249">
        <f t="shared" si="6"/>
        <v>0</v>
      </c>
      <c r="AJ54" s="249"/>
      <c r="AK54" s="258"/>
      <c r="AL54" s="249"/>
      <c r="AM54" s="249"/>
      <c r="AN54" s="249"/>
      <c r="AO54" s="249"/>
      <c r="AP54" s="249"/>
      <c r="AQ54" s="249"/>
      <c r="AR54" s="249">
        <f t="shared" si="7"/>
        <v>0</v>
      </c>
      <c r="AS54" s="249"/>
      <c r="AT54" s="9"/>
    </row>
    <row r="55" spans="1:46" ht="33" hidden="1" customHeight="1" x14ac:dyDescent="0.25">
      <c r="A55" s="14" t="s">
        <v>570</v>
      </c>
      <c r="B55" s="9" t="s">
        <v>284</v>
      </c>
      <c r="C55" s="171" t="s">
        <v>782</v>
      </c>
      <c r="D55" s="12" t="s">
        <v>1014</v>
      </c>
      <c r="E55" s="171" t="s">
        <v>995</v>
      </c>
      <c r="F55" s="235">
        <v>1.1499999999999999</v>
      </c>
      <c r="G55" s="11"/>
      <c r="H55" s="11">
        <v>11</v>
      </c>
      <c r="I55" s="11"/>
      <c r="J55" s="249"/>
      <c r="K55" s="249"/>
      <c r="L55" s="249"/>
      <c r="M55" s="249"/>
      <c r="N55" s="249"/>
      <c r="O55" s="249"/>
      <c r="P55" s="249">
        <f t="shared" si="4"/>
        <v>0</v>
      </c>
      <c r="Q55" s="249"/>
      <c r="R55" s="258"/>
      <c r="S55" s="272"/>
      <c r="T55" s="249"/>
      <c r="U55" s="249"/>
      <c r="V55" s="249"/>
      <c r="W55" s="249"/>
      <c r="X55" s="249"/>
      <c r="Y55" s="249"/>
      <c r="Z55" s="249">
        <f t="shared" si="5"/>
        <v>0</v>
      </c>
      <c r="AA55" s="249"/>
      <c r="AB55" s="258"/>
      <c r="AC55" s="249"/>
      <c r="AD55" s="249"/>
      <c r="AE55" s="249"/>
      <c r="AF55" s="249"/>
      <c r="AG55" s="249"/>
      <c r="AH55" s="249"/>
      <c r="AI55" s="249">
        <f t="shared" si="6"/>
        <v>0</v>
      </c>
      <c r="AJ55" s="249"/>
      <c r="AK55" s="258"/>
      <c r="AL55" s="249"/>
      <c r="AM55" s="249"/>
      <c r="AN55" s="249"/>
      <c r="AO55" s="249"/>
      <c r="AP55" s="249"/>
      <c r="AQ55" s="249"/>
      <c r="AR55" s="249">
        <f t="shared" si="7"/>
        <v>0</v>
      </c>
      <c r="AS55" s="249"/>
      <c r="AT55" s="9"/>
    </row>
    <row r="56" spans="1:46" ht="30" hidden="1" customHeight="1" x14ac:dyDescent="0.25">
      <c r="A56" s="14" t="s">
        <v>570</v>
      </c>
      <c r="B56" s="9" t="s">
        <v>284</v>
      </c>
      <c r="C56" s="171" t="s">
        <v>782</v>
      </c>
      <c r="D56" s="12" t="s">
        <v>1014</v>
      </c>
      <c r="E56" s="171" t="s">
        <v>997</v>
      </c>
      <c r="F56" s="235">
        <v>1.1299999999999999</v>
      </c>
      <c r="G56" s="11"/>
      <c r="H56" s="11">
        <v>11</v>
      </c>
      <c r="I56" s="11"/>
      <c r="J56" s="249"/>
      <c r="K56" s="249"/>
      <c r="L56" s="249"/>
      <c r="M56" s="249"/>
      <c r="N56" s="249"/>
      <c r="O56" s="249"/>
      <c r="P56" s="249">
        <f t="shared" si="4"/>
        <v>0</v>
      </c>
      <c r="Q56" s="249"/>
      <c r="R56" s="258"/>
      <c r="S56" s="272"/>
      <c r="T56" s="249"/>
      <c r="U56" s="249"/>
      <c r="V56" s="249"/>
      <c r="W56" s="249"/>
      <c r="X56" s="249"/>
      <c r="Y56" s="249"/>
      <c r="Z56" s="249">
        <f t="shared" si="5"/>
        <v>0</v>
      </c>
      <c r="AA56" s="249"/>
      <c r="AB56" s="258"/>
      <c r="AC56" s="249"/>
      <c r="AD56" s="249"/>
      <c r="AE56" s="249"/>
      <c r="AF56" s="249"/>
      <c r="AG56" s="249"/>
      <c r="AH56" s="249"/>
      <c r="AI56" s="249">
        <f t="shared" si="6"/>
        <v>0</v>
      </c>
      <c r="AJ56" s="249"/>
      <c r="AK56" s="258"/>
      <c r="AL56" s="249"/>
      <c r="AM56" s="249"/>
      <c r="AN56" s="249"/>
      <c r="AO56" s="249"/>
      <c r="AP56" s="249"/>
      <c r="AQ56" s="249"/>
      <c r="AR56" s="249">
        <f t="shared" si="7"/>
        <v>0</v>
      </c>
      <c r="AS56" s="249"/>
      <c r="AT56" s="9"/>
    </row>
    <row r="57" spans="1:46" ht="30" hidden="1" customHeight="1" x14ac:dyDescent="0.25">
      <c r="A57" s="14" t="s">
        <v>570</v>
      </c>
      <c r="B57" s="9" t="s">
        <v>284</v>
      </c>
      <c r="C57" s="171" t="s">
        <v>782</v>
      </c>
      <c r="D57" s="12" t="s">
        <v>1014</v>
      </c>
      <c r="E57" s="171" t="s">
        <v>1018</v>
      </c>
      <c r="F57" s="235">
        <v>1.1299999999999999</v>
      </c>
      <c r="G57" s="11"/>
      <c r="H57" s="11">
        <v>11</v>
      </c>
      <c r="I57" s="11"/>
      <c r="J57" s="249"/>
      <c r="K57" s="249"/>
      <c r="L57" s="249"/>
      <c r="M57" s="249"/>
      <c r="N57" s="249"/>
      <c r="O57" s="249"/>
      <c r="P57" s="249">
        <f>J57+L57+N57</f>
        <v>0</v>
      </c>
      <c r="Q57" s="249"/>
      <c r="R57" s="258"/>
      <c r="S57" s="272"/>
      <c r="T57" s="249"/>
      <c r="U57" s="249"/>
      <c r="V57" s="249"/>
      <c r="W57" s="249"/>
      <c r="X57" s="249"/>
      <c r="Y57" s="249"/>
      <c r="Z57" s="249">
        <f>T57+V57+X57</f>
        <v>0</v>
      </c>
      <c r="AA57" s="249"/>
      <c r="AB57" s="258"/>
      <c r="AC57" s="249"/>
      <c r="AD57" s="249"/>
      <c r="AE57" s="249"/>
      <c r="AF57" s="249"/>
      <c r="AG57" s="249"/>
      <c r="AH57" s="249"/>
      <c r="AI57" s="249">
        <f>AC57+AE57+AG57</f>
        <v>0</v>
      </c>
      <c r="AJ57" s="249"/>
      <c r="AK57" s="258"/>
      <c r="AL57" s="249"/>
      <c r="AM57" s="249"/>
      <c r="AN57" s="249"/>
      <c r="AO57" s="249"/>
      <c r="AP57" s="249"/>
      <c r="AQ57" s="249"/>
      <c r="AR57" s="249">
        <f>AL57+AN57+AP57</f>
        <v>0</v>
      </c>
      <c r="AS57" s="249"/>
      <c r="AT57" s="9"/>
    </row>
    <row r="58" spans="1:46" ht="30" hidden="1" customHeight="1" x14ac:dyDescent="0.25">
      <c r="A58" s="14" t="s">
        <v>570</v>
      </c>
      <c r="B58" s="9" t="s">
        <v>284</v>
      </c>
      <c r="C58" s="171" t="s">
        <v>782</v>
      </c>
      <c r="D58" s="12" t="s">
        <v>1014</v>
      </c>
      <c r="E58" s="171" t="s">
        <v>1019</v>
      </c>
      <c r="F58" s="235">
        <v>1.17</v>
      </c>
      <c r="G58" s="11"/>
      <c r="H58" s="11">
        <v>11</v>
      </c>
      <c r="I58" s="11"/>
      <c r="J58" s="249"/>
      <c r="K58" s="249"/>
      <c r="L58" s="249"/>
      <c r="M58" s="249"/>
      <c r="N58" s="249"/>
      <c r="O58" s="249"/>
      <c r="P58" s="249">
        <f>J58+L58+N58</f>
        <v>0</v>
      </c>
      <c r="Q58" s="249"/>
      <c r="T58" s="249"/>
      <c r="U58" s="249"/>
      <c r="V58" s="249"/>
      <c r="W58" s="249"/>
      <c r="X58" s="249"/>
      <c r="Y58" s="249"/>
      <c r="Z58" s="249">
        <f>T58+V58+X58</f>
        <v>0</v>
      </c>
      <c r="AA58" s="249"/>
      <c r="AC58" s="249"/>
      <c r="AD58" s="249"/>
      <c r="AE58" s="249"/>
      <c r="AF58" s="249"/>
      <c r="AG58" s="249"/>
      <c r="AH58" s="249"/>
      <c r="AI58" s="249">
        <f>AC58+AE58+AG58</f>
        <v>0</v>
      </c>
      <c r="AJ58" s="249"/>
      <c r="AL58" s="249"/>
      <c r="AM58" s="249"/>
      <c r="AN58" s="249"/>
      <c r="AO58" s="249"/>
      <c r="AP58" s="249"/>
      <c r="AQ58" s="249"/>
      <c r="AR58" s="249">
        <f>AL58+AN58+AP58</f>
        <v>0</v>
      </c>
      <c r="AS58" s="249"/>
    </row>
    <row r="59" spans="1:46" ht="30" hidden="1" customHeight="1" x14ac:dyDescent="0.25">
      <c r="A59" s="14" t="s">
        <v>570</v>
      </c>
      <c r="B59" s="9" t="s">
        <v>284</v>
      </c>
      <c r="C59" s="171" t="s">
        <v>782</v>
      </c>
      <c r="D59" s="12" t="s">
        <v>1014</v>
      </c>
      <c r="E59" s="171" t="s">
        <v>1020</v>
      </c>
      <c r="F59" s="235">
        <v>1.1499999999999999</v>
      </c>
      <c r="G59" s="11"/>
      <c r="H59" s="11">
        <v>1</v>
      </c>
      <c r="I59" s="11"/>
      <c r="J59" s="249"/>
      <c r="K59" s="249"/>
      <c r="L59" s="249"/>
      <c r="M59" s="249"/>
      <c r="N59" s="249"/>
      <c r="O59" s="249"/>
      <c r="P59" s="249">
        <f>J59+L59+N59</f>
        <v>0</v>
      </c>
      <c r="Q59" s="249"/>
      <c r="T59" s="249"/>
      <c r="U59" s="249"/>
      <c r="V59" s="249"/>
      <c r="W59" s="249"/>
      <c r="X59" s="249"/>
      <c r="Y59" s="249"/>
      <c r="Z59" s="249">
        <f>T59+V59+X59</f>
        <v>0</v>
      </c>
      <c r="AA59" s="249"/>
      <c r="AC59" s="249"/>
      <c r="AD59" s="249"/>
      <c r="AE59" s="249"/>
      <c r="AF59" s="249"/>
      <c r="AG59" s="249"/>
      <c r="AH59" s="249"/>
      <c r="AI59" s="249">
        <f>AC59+AE59+AG59</f>
        <v>0</v>
      </c>
      <c r="AJ59" s="249"/>
      <c r="AL59" s="249"/>
      <c r="AM59" s="249"/>
      <c r="AN59" s="249"/>
      <c r="AO59" s="249"/>
      <c r="AP59" s="249"/>
      <c r="AQ59" s="249"/>
      <c r="AR59" s="249">
        <f>AL59+AN59+AP59</f>
        <v>0</v>
      </c>
      <c r="AS59" s="249"/>
    </row>
    <row r="60" spans="1:46" ht="30" hidden="1" customHeight="1" x14ac:dyDescent="0.25">
      <c r="A60" s="14" t="s">
        <v>570</v>
      </c>
      <c r="B60" s="9" t="s">
        <v>284</v>
      </c>
      <c r="C60" s="171" t="s">
        <v>782</v>
      </c>
      <c r="D60" s="12" t="s">
        <v>1014</v>
      </c>
      <c r="E60" s="171" t="s">
        <v>1008</v>
      </c>
      <c r="F60" s="235">
        <v>1.1499999999999999</v>
      </c>
      <c r="G60" s="11"/>
      <c r="H60" s="11">
        <v>1</v>
      </c>
      <c r="I60" s="11"/>
      <c r="J60" s="249"/>
      <c r="K60" s="249"/>
      <c r="L60" s="249"/>
      <c r="M60" s="249"/>
      <c r="N60" s="249"/>
      <c r="O60" s="249"/>
      <c r="P60" s="249">
        <f>J60+L60+N60</f>
        <v>0</v>
      </c>
      <c r="Q60" s="249"/>
      <c r="T60" s="249"/>
      <c r="U60" s="249"/>
      <c r="V60" s="249"/>
      <c r="W60" s="249"/>
      <c r="X60" s="249"/>
      <c r="Y60" s="249"/>
      <c r="Z60" s="249">
        <f>T60+V60+X60</f>
        <v>0</v>
      </c>
      <c r="AA60" s="249"/>
      <c r="AC60" s="249"/>
      <c r="AD60" s="249"/>
      <c r="AE60" s="249"/>
      <c r="AF60" s="249"/>
      <c r="AG60" s="249"/>
      <c r="AH60" s="249"/>
      <c r="AI60" s="249">
        <f>AC60+AE60+AG60</f>
        <v>0</v>
      </c>
      <c r="AJ60" s="249"/>
      <c r="AL60" s="249"/>
      <c r="AM60" s="249"/>
      <c r="AN60" s="249"/>
      <c r="AO60" s="249"/>
      <c r="AP60" s="249"/>
      <c r="AQ60" s="249"/>
      <c r="AR60" s="249">
        <f>AL60+AN60+AP60</f>
        <v>0</v>
      </c>
      <c r="AS60" s="249"/>
    </row>
    <row r="61" spans="1:46" ht="30" hidden="1" customHeight="1" x14ac:dyDescent="0.25">
      <c r="A61" s="14" t="s">
        <v>570</v>
      </c>
      <c r="B61" s="9" t="s">
        <v>284</v>
      </c>
      <c r="C61" s="171" t="s">
        <v>782</v>
      </c>
      <c r="D61" s="12" t="s">
        <v>1014</v>
      </c>
      <c r="E61" s="28" t="s">
        <v>1009</v>
      </c>
      <c r="F61" s="235">
        <v>1.03</v>
      </c>
      <c r="G61" s="11"/>
      <c r="H61" s="11">
        <v>1</v>
      </c>
      <c r="I61" s="11"/>
      <c r="J61" s="249"/>
      <c r="K61" s="249"/>
      <c r="L61" s="249"/>
      <c r="M61" s="249"/>
      <c r="N61" s="249"/>
      <c r="O61" s="249"/>
      <c r="P61" s="249">
        <f>J61+L61+N61</f>
        <v>0</v>
      </c>
      <c r="Q61" s="249"/>
      <c r="T61" s="249"/>
      <c r="U61" s="249"/>
      <c r="V61" s="249"/>
      <c r="W61" s="249"/>
      <c r="X61" s="249"/>
      <c r="Y61" s="249"/>
      <c r="Z61" s="249">
        <f>T61+V61+X61</f>
        <v>0</v>
      </c>
      <c r="AA61" s="249"/>
      <c r="AC61" s="249"/>
      <c r="AD61" s="249"/>
      <c r="AE61" s="249"/>
      <c r="AF61" s="249"/>
      <c r="AG61" s="249"/>
      <c r="AH61" s="249"/>
      <c r="AI61" s="249">
        <f>AC61+AE61+AG61</f>
        <v>0</v>
      </c>
      <c r="AJ61" s="249"/>
      <c r="AL61" s="249"/>
      <c r="AM61" s="249"/>
      <c r="AN61" s="249"/>
      <c r="AO61" s="249"/>
      <c r="AP61" s="249"/>
      <c r="AQ61" s="249"/>
      <c r="AR61" s="249">
        <f>AL61+AN61+AP61</f>
        <v>0</v>
      </c>
      <c r="AS61" s="249"/>
    </row>
    <row r="62" spans="1:46" ht="32.25" hidden="1" customHeight="1" x14ac:dyDescent="0.25">
      <c r="A62" s="14" t="s">
        <v>570</v>
      </c>
      <c r="B62" s="9" t="s">
        <v>284</v>
      </c>
      <c r="C62" s="171" t="s">
        <v>782</v>
      </c>
      <c r="D62" s="12" t="s">
        <v>1014</v>
      </c>
      <c r="E62" s="171" t="s">
        <v>1012</v>
      </c>
      <c r="F62" s="235">
        <v>1.08</v>
      </c>
      <c r="G62" s="11"/>
      <c r="H62" s="11">
        <v>1</v>
      </c>
      <c r="I62" s="11"/>
      <c r="J62" s="249"/>
      <c r="K62" s="249"/>
      <c r="L62" s="249"/>
      <c r="M62" s="249"/>
      <c r="N62" s="249"/>
      <c r="O62" s="249"/>
      <c r="P62" s="249">
        <f t="shared" ref="P62:P125" si="8">J62+L62+N62</f>
        <v>0</v>
      </c>
      <c r="Q62" s="249"/>
      <c r="T62" s="249"/>
      <c r="U62" s="249"/>
      <c r="V62" s="249"/>
      <c r="W62" s="249"/>
      <c r="X62" s="249"/>
      <c r="Y62" s="249"/>
      <c r="Z62" s="249">
        <f t="shared" ref="Z62:Z125" si="9">T62+V62+X62</f>
        <v>0</v>
      </c>
      <c r="AA62" s="249"/>
      <c r="AC62" s="249"/>
      <c r="AD62" s="249"/>
      <c r="AE62" s="249"/>
      <c r="AF62" s="249"/>
      <c r="AG62" s="249"/>
      <c r="AH62" s="249"/>
      <c r="AI62" s="249">
        <f t="shared" ref="AI62:AI125" si="10">AC62+AE62+AG62</f>
        <v>0</v>
      </c>
      <c r="AJ62" s="249"/>
      <c r="AL62" s="249"/>
      <c r="AM62" s="249"/>
      <c r="AN62" s="249"/>
      <c r="AO62" s="249"/>
      <c r="AP62" s="249"/>
      <c r="AQ62" s="249"/>
      <c r="AR62" s="249">
        <f t="shared" ref="AR62:AR125" si="11">AL62+AN62+AP62</f>
        <v>0</v>
      </c>
      <c r="AS62" s="249"/>
    </row>
    <row r="63" spans="1:46" ht="32.25" hidden="1" customHeight="1" x14ac:dyDescent="0.25">
      <c r="A63" s="14" t="s">
        <v>570</v>
      </c>
      <c r="B63" s="9" t="s">
        <v>284</v>
      </c>
      <c r="C63" s="171" t="s">
        <v>782</v>
      </c>
      <c r="D63" s="12" t="s">
        <v>1021</v>
      </c>
      <c r="E63" s="171" t="s">
        <v>1022</v>
      </c>
      <c r="F63" s="235">
        <v>1.08</v>
      </c>
      <c r="G63" s="11"/>
      <c r="H63" s="11">
        <v>5</v>
      </c>
      <c r="I63" s="11"/>
      <c r="J63" s="249"/>
      <c r="K63" s="249"/>
      <c r="L63" s="249"/>
      <c r="M63" s="249"/>
      <c r="N63" s="249"/>
      <c r="O63" s="249"/>
      <c r="P63" s="249">
        <f t="shared" si="8"/>
        <v>0</v>
      </c>
      <c r="Q63" s="249"/>
      <c r="T63" s="249"/>
      <c r="U63" s="249"/>
      <c r="V63" s="249"/>
      <c r="W63" s="249"/>
      <c r="X63" s="249"/>
      <c r="Y63" s="249"/>
      <c r="Z63" s="249">
        <f t="shared" si="9"/>
        <v>0</v>
      </c>
      <c r="AA63" s="249"/>
      <c r="AC63" s="249"/>
      <c r="AD63" s="249"/>
      <c r="AE63" s="249"/>
      <c r="AF63" s="249"/>
      <c r="AG63" s="249"/>
      <c r="AH63" s="249"/>
      <c r="AI63" s="249">
        <f t="shared" si="10"/>
        <v>0</v>
      </c>
      <c r="AJ63" s="249"/>
      <c r="AL63" s="249"/>
      <c r="AM63" s="249"/>
      <c r="AN63" s="249"/>
      <c r="AO63" s="249"/>
      <c r="AP63" s="249"/>
      <c r="AQ63" s="249"/>
      <c r="AR63" s="249">
        <f t="shared" si="11"/>
        <v>0</v>
      </c>
      <c r="AS63" s="249"/>
    </row>
    <row r="64" spans="1:46" ht="32.25" hidden="1" customHeight="1" x14ac:dyDescent="0.25">
      <c r="A64" s="14" t="s">
        <v>570</v>
      </c>
      <c r="B64" s="9" t="s">
        <v>284</v>
      </c>
      <c r="C64" s="171" t="s">
        <v>782</v>
      </c>
      <c r="D64" s="12" t="s">
        <v>1021</v>
      </c>
      <c r="E64" s="171" t="s">
        <v>1023</v>
      </c>
      <c r="F64" s="235">
        <v>1.08</v>
      </c>
      <c r="G64" s="11"/>
      <c r="H64" s="11">
        <v>2</v>
      </c>
      <c r="I64" s="11"/>
      <c r="J64" s="249"/>
      <c r="K64" s="249"/>
      <c r="L64" s="249"/>
      <c r="M64" s="249"/>
      <c r="N64" s="249"/>
      <c r="O64" s="249"/>
      <c r="P64" s="249">
        <f t="shared" si="8"/>
        <v>0</v>
      </c>
      <c r="Q64" s="249"/>
      <c r="T64" s="249"/>
      <c r="U64" s="249"/>
      <c r="V64" s="249"/>
      <c r="W64" s="249"/>
      <c r="X64" s="249"/>
      <c r="Y64" s="249"/>
      <c r="Z64" s="249">
        <f t="shared" si="9"/>
        <v>0</v>
      </c>
      <c r="AA64" s="249"/>
      <c r="AC64" s="249"/>
      <c r="AD64" s="249"/>
      <c r="AE64" s="249"/>
      <c r="AF64" s="249"/>
      <c r="AG64" s="249"/>
      <c r="AH64" s="249"/>
      <c r="AI64" s="249">
        <f t="shared" si="10"/>
        <v>0</v>
      </c>
      <c r="AJ64" s="249"/>
      <c r="AL64" s="249"/>
      <c r="AM64" s="249"/>
      <c r="AN64" s="249"/>
      <c r="AO64" s="249"/>
      <c r="AP64" s="249"/>
      <c r="AQ64" s="249"/>
      <c r="AR64" s="249">
        <f t="shared" si="11"/>
        <v>0</v>
      </c>
      <c r="AS64" s="249"/>
    </row>
    <row r="65" spans="1:45" ht="30" customHeight="1" x14ac:dyDescent="0.25">
      <c r="A65" s="14" t="s">
        <v>570</v>
      </c>
      <c r="B65" s="9" t="s">
        <v>284</v>
      </c>
      <c r="C65" s="12" t="s">
        <v>571</v>
      </c>
      <c r="D65" s="259" t="s">
        <v>572</v>
      </c>
      <c r="E65" s="169" t="s">
        <v>1024</v>
      </c>
      <c r="F65" s="235">
        <v>0.86809999999999998</v>
      </c>
      <c r="G65" s="11"/>
      <c r="H65" s="271">
        <v>539</v>
      </c>
      <c r="I65" s="11"/>
      <c r="J65" s="249"/>
      <c r="K65" s="249"/>
      <c r="L65" s="249"/>
      <c r="M65" s="249"/>
      <c r="N65" s="249"/>
      <c r="O65" s="249"/>
      <c r="P65" s="249">
        <f t="shared" si="8"/>
        <v>0</v>
      </c>
      <c r="Q65" s="249"/>
      <c r="T65" s="249"/>
      <c r="U65" s="249"/>
      <c r="V65" s="249"/>
      <c r="W65" s="249"/>
      <c r="X65" s="249"/>
      <c r="Y65" s="249"/>
      <c r="Z65" s="249">
        <f t="shared" si="9"/>
        <v>0</v>
      </c>
      <c r="AA65" s="249"/>
      <c r="AC65" s="249"/>
      <c r="AD65" s="249"/>
      <c r="AE65" s="249"/>
      <c r="AF65" s="249"/>
      <c r="AG65" s="249"/>
      <c r="AH65" s="249"/>
      <c r="AI65" s="249">
        <f t="shared" si="10"/>
        <v>0</v>
      </c>
      <c r="AJ65" s="249"/>
      <c r="AL65" s="249"/>
      <c r="AM65" s="249"/>
      <c r="AN65" s="249"/>
      <c r="AO65" s="249"/>
      <c r="AP65" s="249"/>
      <c r="AQ65" s="249"/>
      <c r="AR65" s="249">
        <f t="shared" si="11"/>
        <v>0</v>
      </c>
      <c r="AS65" s="249"/>
    </row>
    <row r="66" spans="1:45" ht="30" customHeight="1" x14ac:dyDescent="0.25">
      <c r="A66" s="14" t="s">
        <v>570</v>
      </c>
      <c r="B66" s="9" t="s">
        <v>284</v>
      </c>
      <c r="C66" s="12" t="s">
        <v>571</v>
      </c>
      <c r="D66" s="259" t="s">
        <v>572</v>
      </c>
      <c r="E66" s="169" t="s">
        <v>1024</v>
      </c>
      <c r="F66" s="235">
        <v>0.86809999999999998</v>
      </c>
      <c r="G66" s="11"/>
      <c r="H66" s="271">
        <v>990</v>
      </c>
      <c r="I66" s="11"/>
      <c r="J66" s="249"/>
      <c r="K66" s="249"/>
      <c r="L66" s="249"/>
      <c r="M66" s="249"/>
      <c r="N66" s="249"/>
      <c r="O66" s="249"/>
      <c r="P66" s="249">
        <f t="shared" si="8"/>
        <v>0</v>
      </c>
      <c r="Q66" s="249"/>
      <c r="T66" s="249"/>
      <c r="U66" s="249"/>
      <c r="V66" s="249"/>
      <c r="W66" s="249"/>
      <c r="X66" s="249"/>
      <c r="Y66" s="249"/>
      <c r="Z66" s="249">
        <f t="shared" si="9"/>
        <v>0</v>
      </c>
      <c r="AA66" s="249"/>
      <c r="AC66" s="249"/>
      <c r="AD66" s="249"/>
      <c r="AE66" s="249"/>
      <c r="AF66" s="249"/>
      <c r="AG66" s="249"/>
      <c r="AH66" s="249"/>
      <c r="AI66" s="249">
        <f t="shared" si="10"/>
        <v>0</v>
      </c>
      <c r="AJ66" s="249"/>
      <c r="AL66" s="249"/>
      <c r="AM66" s="249"/>
      <c r="AN66" s="249"/>
      <c r="AO66" s="249"/>
      <c r="AP66" s="249"/>
      <c r="AQ66" s="249"/>
      <c r="AR66" s="249">
        <f t="shared" si="11"/>
        <v>0</v>
      </c>
      <c r="AS66" s="249"/>
    </row>
    <row r="67" spans="1:45" ht="30" customHeight="1" x14ac:dyDescent="0.25">
      <c r="A67" s="14" t="s">
        <v>570</v>
      </c>
      <c r="B67" s="9" t="s">
        <v>284</v>
      </c>
      <c r="C67" s="12" t="s">
        <v>571</v>
      </c>
      <c r="D67" s="259" t="s">
        <v>572</v>
      </c>
      <c r="E67" s="169" t="s">
        <v>1024</v>
      </c>
      <c r="F67" s="235">
        <v>0.86809999999999998</v>
      </c>
      <c r="G67" s="11"/>
      <c r="H67" s="271">
        <v>656</v>
      </c>
      <c r="I67" s="11"/>
      <c r="J67" s="249"/>
      <c r="K67" s="249"/>
      <c r="L67" s="249"/>
      <c r="M67" s="249"/>
      <c r="N67" s="249"/>
      <c r="O67" s="249"/>
      <c r="P67" s="249">
        <f t="shared" si="8"/>
        <v>0</v>
      </c>
      <c r="Q67" s="249"/>
      <c r="T67" s="249"/>
      <c r="U67" s="249"/>
      <c r="V67" s="249"/>
      <c r="W67" s="249"/>
      <c r="X67" s="249"/>
      <c r="Y67" s="249"/>
      <c r="Z67" s="249">
        <f t="shared" si="9"/>
        <v>0</v>
      </c>
      <c r="AA67" s="249"/>
      <c r="AC67" s="249"/>
      <c r="AD67" s="249"/>
      <c r="AE67" s="249"/>
      <c r="AF67" s="249"/>
      <c r="AG67" s="249"/>
      <c r="AH67" s="249"/>
      <c r="AI67" s="249">
        <f t="shared" si="10"/>
        <v>0</v>
      </c>
      <c r="AJ67" s="249"/>
      <c r="AL67" s="249"/>
      <c r="AM67" s="249"/>
      <c r="AN67" s="249"/>
      <c r="AO67" s="249"/>
      <c r="AP67" s="249"/>
      <c r="AQ67" s="249"/>
      <c r="AR67" s="249">
        <f t="shared" si="11"/>
        <v>0</v>
      </c>
      <c r="AS67" s="249"/>
    </row>
    <row r="68" spans="1:45" ht="30" customHeight="1" x14ac:dyDescent="0.25">
      <c r="A68" s="14" t="s">
        <v>570</v>
      </c>
      <c r="B68" s="9" t="s">
        <v>284</v>
      </c>
      <c r="C68" s="12" t="s">
        <v>571</v>
      </c>
      <c r="D68" s="259" t="s">
        <v>572</v>
      </c>
      <c r="E68" s="169" t="s">
        <v>1024</v>
      </c>
      <c r="F68" s="240">
        <v>0.77529999999999999</v>
      </c>
      <c r="G68" s="11"/>
      <c r="H68" s="271">
        <v>656</v>
      </c>
      <c r="I68" s="11"/>
      <c r="J68" s="249"/>
      <c r="K68" s="249"/>
      <c r="L68" s="249"/>
      <c r="M68" s="249"/>
      <c r="N68" s="249"/>
      <c r="O68" s="249"/>
      <c r="P68" s="249">
        <f t="shared" si="8"/>
        <v>0</v>
      </c>
      <c r="Q68" s="249"/>
      <c r="T68" s="249"/>
      <c r="U68" s="249"/>
      <c r="V68" s="249"/>
      <c r="W68" s="249"/>
      <c r="X68" s="249"/>
      <c r="Y68" s="249"/>
      <c r="Z68" s="249">
        <f t="shared" si="9"/>
        <v>0</v>
      </c>
      <c r="AA68" s="249"/>
      <c r="AC68" s="249"/>
      <c r="AD68" s="249"/>
      <c r="AE68" s="249"/>
      <c r="AF68" s="249"/>
      <c r="AG68" s="249"/>
      <c r="AH68" s="249"/>
      <c r="AI68" s="249">
        <f t="shared" si="10"/>
        <v>0</v>
      </c>
      <c r="AJ68" s="249"/>
      <c r="AL68" s="249"/>
      <c r="AM68" s="249"/>
      <c r="AN68" s="249"/>
      <c r="AO68" s="249"/>
      <c r="AP68" s="249"/>
      <c r="AQ68" s="249"/>
      <c r="AR68" s="249">
        <f t="shared" si="11"/>
        <v>0</v>
      </c>
      <c r="AS68" s="249"/>
    </row>
    <row r="69" spans="1:45" ht="30" customHeight="1" x14ac:dyDescent="0.25">
      <c r="A69" s="14" t="s">
        <v>570</v>
      </c>
      <c r="B69" s="9" t="s">
        <v>284</v>
      </c>
      <c r="C69" s="12" t="s">
        <v>571</v>
      </c>
      <c r="D69" s="259" t="s">
        <v>572</v>
      </c>
      <c r="E69" s="169" t="s">
        <v>1024</v>
      </c>
      <c r="F69" s="240">
        <v>0.77529999999999999</v>
      </c>
      <c r="G69" s="11"/>
      <c r="H69" s="271">
        <v>656</v>
      </c>
      <c r="I69" s="11"/>
      <c r="J69" s="249"/>
      <c r="K69" s="249"/>
      <c r="L69" s="249"/>
      <c r="M69" s="249"/>
      <c r="N69" s="249"/>
      <c r="O69" s="249"/>
      <c r="P69" s="249">
        <f t="shared" si="8"/>
        <v>0</v>
      </c>
      <c r="Q69" s="249"/>
      <c r="T69" s="249"/>
      <c r="U69" s="249"/>
      <c r="V69" s="249"/>
      <c r="W69" s="249"/>
      <c r="X69" s="249"/>
      <c r="Y69" s="249"/>
      <c r="Z69" s="249">
        <f t="shared" si="9"/>
        <v>0</v>
      </c>
      <c r="AA69" s="249"/>
      <c r="AC69" s="249"/>
      <c r="AD69" s="249"/>
      <c r="AE69" s="249"/>
      <c r="AF69" s="249"/>
      <c r="AG69" s="249"/>
      <c r="AH69" s="249"/>
      <c r="AI69" s="249">
        <f t="shared" si="10"/>
        <v>0</v>
      </c>
      <c r="AJ69" s="249"/>
      <c r="AL69" s="249"/>
      <c r="AM69" s="249"/>
      <c r="AN69" s="249"/>
      <c r="AO69" s="249"/>
      <c r="AP69" s="249"/>
      <c r="AQ69" s="249"/>
      <c r="AR69" s="249">
        <f t="shared" si="11"/>
        <v>0</v>
      </c>
      <c r="AS69" s="249"/>
    </row>
    <row r="70" spans="1:45" ht="30" customHeight="1" x14ac:dyDescent="0.25">
      <c r="A70" s="14" t="s">
        <v>570</v>
      </c>
      <c r="B70" s="9" t="s">
        <v>284</v>
      </c>
      <c r="C70" s="12" t="s">
        <v>571</v>
      </c>
      <c r="D70" s="259" t="s">
        <v>572</v>
      </c>
      <c r="E70" s="169" t="s">
        <v>1024</v>
      </c>
      <c r="F70" s="240">
        <v>0.77529999999999999</v>
      </c>
      <c r="G70" s="11"/>
      <c r="H70" s="271">
        <v>990</v>
      </c>
      <c r="I70" s="11"/>
      <c r="J70" s="249"/>
      <c r="K70" s="249"/>
      <c r="L70" s="249"/>
      <c r="M70" s="249"/>
      <c r="N70" s="249"/>
      <c r="O70" s="249"/>
      <c r="P70" s="249">
        <f t="shared" si="8"/>
        <v>0</v>
      </c>
      <c r="Q70" s="249"/>
      <c r="T70" s="249"/>
      <c r="U70" s="249"/>
      <c r="V70" s="249"/>
      <c r="W70" s="249"/>
      <c r="X70" s="249"/>
      <c r="Y70" s="249"/>
      <c r="Z70" s="249">
        <f t="shared" si="9"/>
        <v>0</v>
      </c>
      <c r="AA70" s="249"/>
      <c r="AC70" s="249"/>
      <c r="AD70" s="249"/>
      <c r="AE70" s="249"/>
      <c r="AF70" s="249"/>
      <c r="AG70" s="249"/>
      <c r="AH70" s="249"/>
      <c r="AI70" s="249">
        <f t="shared" si="10"/>
        <v>0</v>
      </c>
      <c r="AJ70" s="249"/>
      <c r="AL70" s="249"/>
      <c r="AM70" s="249"/>
      <c r="AN70" s="249"/>
      <c r="AO70" s="249"/>
      <c r="AP70" s="249"/>
      <c r="AQ70" s="249"/>
      <c r="AR70" s="249">
        <f t="shared" si="11"/>
        <v>0</v>
      </c>
      <c r="AS70" s="249"/>
    </row>
    <row r="71" spans="1:45" ht="30" customHeight="1" x14ac:dyDescent="0.25">
      <c r="A71" s="14" t="s">
        <v>570</v>
      </c>
      <c r="B71" s="9" t="s">
        <v>284</v>
      </c>
      <c r="C71" s="12" t="s">
        <v>571</v>
      </c>
      <c r="D71" s="259" t="s">
        <v>572</v>
      </c>
      <c r="E71" s="169" t="s">
        <v>1024</v>
      </c>
      <c r="F71" s="240">
        <v>0.77529999999999999</v>
      </c>
      <c r="G71" s="11"/>
      <c r="H71" s="271">
        <v>656</v>
      </c>
      <c r="I71" s="11"/>
      <c r="J71" s="249"/>
      <c r="K71" s="249"/>
      <c r="L71" s="249"/>
      <c r="M71" s="249"/>
      <c r="N71" s="249"/>
      <c r="O71" s="249"/>
      <c r="P71" s="249">
        <f t="shared" si="8"/>
        <v>0</v>
      </c>
      <c r="Q71" s="249"/>
      <c r="T71" s="249"/>
      <c r="U71" s="249"/>
      <c r="V71" s="249"/>
      <c r="W71" s="249"/>
      <c r="X71" s="249"/>
      <c r="Y71" s="249"/>
      <c r="Z71" s="249">
        <f t="shared" si="9"/>
        <v>0</v>
      </c>
      <c r="AA71" s="249"/>
      <c r="AC71" s="249"/>
      <c r="AD71" s="249"/>
      <c r="AE71" s="249"/>
      <c r="AF71" s="249"/>
      <c r="AG71" s="249"/>
      <c r="AH71" s="249"/>
      <c r="AI71" s="249">
        <f t="shared" si="10"/>
        <v>0</v>
      </c>
      <c r="AJ71" s="249"/>
      <c r="AL71" s="249"/>
      <c r="AM71" s="249"/>
      <c r="AN71" s="249"/>
      <c r="AO71" s="249"/>
      <c r="AP71" s="249"/>
      <c r="AQ71" s="249"/>
      <c r="AR71" s="249">
        <f t="shared" si="11"/>
        <v>0</v>
      </c>
      <c r="AS71" s="249"/>
    </row>
    <row r="72" spans="1:45" ht="30" customHeight="1" x14ac:dyDescent="0.25">
      <c r="A72" s="14" t="s">
        <v>570</v>
      </c>
      <c r="B72" s="9" t="s">
        <v>284</v>
      </c>
      <c r="C72" s="12" t="s">
        <v>571</v>
      </c>
      <c r="D72" s="259" t="s">
        <v>572</v>
      </c>
      <c r="E72" s="169" t="s">
        <v>1024</v>
      </c>
      <c r="F72" s="240">
        <v>0.76029999999999998</v>
      </c>
      <c r="G72" s="11"/>
      <c r="H72" s="271">
        <v>990</v>
      </c>
      <c r="I72" s="11"/>
      <c r="J72" s="249"/>
      <c r="K72" s="249"/>
      <c r="L72" s="249"/>
      <c r="M72" s="249"/>
      <c r="N72" s="249"/>
      <c r="O72" s="249"/>
      <c r="P72" s="249">
        <f t="shared" si="8"/>
        <v>0</v>
      </c>
      <c r="Q72" s="249"/>
      <c r="T72" s="249"/>
      <c r="U72" s="249"/>
      <c r="V72" s="249"/>
      <c r="W72" s="249"/>
      <c r="X72" s="249"/>
      <c r="Y72" s="249"/>
      <c r="Z72" s="249">
        <f t="shared" si="9"/>
        <v>0</v>
      </c>
      <c r="AA72" s="249"/>
      <c r="AC72" s="249"/>
      <c r="AD72" s="249"/>
      <c r="AE72" s="249"/>
      <c r="AF72" s="249"/>
      <c r="AG72" s="249"/>
      <c r="AH72" s="249"/>
      <c r="AI72" s="249">
        <f t="shared" si="10"/>
        <v>0</v>
      </c>
      <c r="AJ72" s="249"/>
      <c r="AL72" s="249"/>
      <c r="AM72" s="249"/>
      <c r="AN72" s="249"/>
      <c r="AO72" s="249"/>
      <c r="AP72" s="249"/>
      <c r="AQ72" s="249"/>
      <c r="AR72" s="249">
        <f t="shared" si="11"/>
        <v>0</v>
      </c>
      <c r="AS72" s="249"/>
    </row>
    <row r="73" spans="1:45" ht="30" customHeight="1" x14ac:dyDescent="0.25">
      <c r="A73" s="14" t="s">
        <v>570</v>
      </c>
      <c r="B73" s="9" t="s">
        <v>284</v>
      </c>
      <c r="C73" s="12" t="s">
        <v>571</v>
      </c>
      <c r="D73" s="259" t="s">
        <v>572</v>
      </c>
      <c r="E73" s="169" t="s">
        <v>1024</v>
      </c>
      <c r="F73" s="235">
        <v>0.81100000000000005</v>
      </c>
      <c r="G73" s="11"/>
      <c r="H73" s="271">
        <v>656</v>
      </c>
      <c r="I73" s="11"/>
      <c r="J73" s="249"/>
      <c r="K73" s="249"/>
      <c r="L73" s="249"/>
      <c r="M73" s="249"/>
      <c r="N73" s="249"/>
      <c r="O73" s="249"/>
      <c r="P73" s="249">
        <f t="shared" si="8"/>
        <v>0</v>
      </c>
      <c r="Q73" s="249"/>
      <c r="T73" s="249"/>
      <c r="U73" s="249"/>
      <c r="V73" s="249"/>
      <c r="W73" s="249"/>
      <c r="X73" s="249"/>
      <c r="Y73" s="249"/>
      <c r="Z73" s="249">
        <f t="shared" si="9"/>
        <v>0</v>
      </c>
      <c r="AA73" s="249"/>
      <c r="AC73" s="249"/>
      <c r="AD73" s="249"/>
      <c r="AE73" s="249"/>
      <c r="AF73" s="249"/>
      <c r="AG73" s="249"/>
      <c r="AH73" s="249"/>
      <c r="AI73" s="249">
        <f t="shared" si="10"/>
        <v>0</v>
      </c>
      <c r="AJ73" s="249"/>
      <c r="AL73" s="249"/>
      <c r="AM73" s="249"/>
      <c r="AN73" s="249"/>
      <c r="AO73" s="249"/>
      <c r="AP73" s="249"/>
      <c r="AQ73" s="249"/>
      <c r="AR73" s="249">
        <f t="shared" si="11"/>
        <v>0</v>
      </c>
      <c r="AS73" s="249"/>
    </row>
    <row r="74" spans="1:45" ht="30" customHeight="1" x14ac:dyDescent="0.25">
      <c r="A74" s="14" t="s">
        <v>570</v>
      </c>
      <c r="B74" s="9" t="s">
        <v>284</v>
      </c>
      <c r="C74" s="12" t="s">
        <v>571</v>
      </c>
      <c r="D74" s="259" t="s">
        <v>576</v>
      </c>
      <c r="E74" s="169" t="s">
        <v>577</v>
      </c>
      <c r="F74" s="235">
        <v>0.82769999999999999</v>
      </c>
      <c r="G74" s="11"/>
      <c r="H74" s="271">
        <v>504</v>
      </c>
      <c r="I74" s="11"/>
      <c r="J74" s="249"/>
      <c r="K74" s="249"/>
      <c r="L74" s="249"/>
      <c r="M74" s="249"/>
      <c r="N74" s="249"/>
      <c r="O74" s="249"/>
      <c r="P74" s="249">
        <f t="shared" si="8"/>
        <v>0</v>
      </c>
      <c r="Q74" s="249"/>
      <c r="T74" s="249"/>
      <c r="U74" s="249"/>
      <c r="V74" s="249"/>
      <c r="W74" s="249"/>
      <c r="X74" s="249"/>
      <c r="Y74" s="249"/>
      <c r="Z74" s="249">
        <f t="shared" si="9"/>
        <v>0</v>
      </c>
      <c r="AA74" s="249"/>
      <c r="AC74" s="249"/>
      <c r="AD74" s="249"/>
      <c r="AE74" s="249"/>
      <c r="AF74" s="249"/>
      <c r="AG74" s="249"/>
      <c r="AH74" s="249"/>
      <c r="AI74" s="249">
        <f t="shared" si="10"/>
        <v>0</v>
      </c>
      <c r="AJ74" s="249"/>
      <c r="AL74" s="249"/>
      <c r="AM74" s="249"/>
      <c r="AN74" s="249"/>
      <c r="AO74" s="249"/>
      <c r="AP74" s="249"/>
      <c r="AQ74" s="249"/>
      <c r="AR74" s="249">
        <f t="shared" si="11"/>
        <v>0</v>
      </c>
      <c r="AS74" s="249"/>
    </row>
    <row r="75" spans="1:45" ht="30" customHeight="1" x14ac:dyDescent="0.25">
      <c r="A75" s="14" t="s">
        <v>570</v>
      </c>
      <c r="B75" s="9" t="s">
        <v>284</v>
      </c>
      <c r="C75" s="12" t="s">
        <v>571</v>
      </c>
      <c r="D75" s="259" t="s">
        <v>576</v>
      </c>
      <c r="E75" s="169" t="s">
        <v>577</v>
      </c>
      <c r="F75" s="235">
        <v>0.82769999999999999</v>
      </c>
      <c r="G75" s="11"/>
      <c r="H75" s="271">
        <v>504</v>
      </c>
      <c r="I75" s="11"/>
      <c r="J75" s="249"/>
      <c r="K75" s="249"/>
      <c r="L75" s="249"/>
      <c r="M75" s="249"/>
      <c r="N75" s="249"/>
      <c r="O75" s="249"/>
      <c r="P75" s="249">
        <f t="shared" si="8"/>
        <v>0</v>
      </c>
      <c r="Q75" s="249"/>
      <c r="T75" s="249"/>
      <c r="U75" s="249"/>
      <c r="V75" s="249"/>
      <c r="W75" s="249"/>
      <c r="X75" s="249"/>
      <c r="Y75" s="249"/>
      <c r="Z75" s="249">
        <f t="shared" si="9"/>
        <v>0</v>
      </c>
      <c r="AA75" s="249"/>
      <c r="AC75" s="249"/>
      <c r="AD75" s="249"/>
      <c r="AE75" s="249"/>
      <c r="AF75" s="249"/>
      <c r="AG75" s="249"/>
      <c r="AH75" s="249"/>
      <c r="AI75" s="249">
        <f t="shared" si="10"/>
        <v>0</v>
      </c>
      <c r="AJ75" s="249"/>
      <c r="AL75" s="249"/>
      <c r="AM75" s="249"/>
      <c r="AN75" s="249"/>
      <c r="AO75" s="249"/>
      <c r="AP75" s="249"/>
      <c r="AQ75" s="249"/>
      <c r="AR75" s="249">
        <f t="shared" si="11"/>
        <v>0</v>
      </c>
      <c r="AS75" s="249"/>
    </row>
    <row r="76" spans="1:45" ht="30" customHeight="1" x14ac:dyDescent="0.25">
      <c r="A76" s="14" t="s">
        <v>570</v>
      </c>
      <c r="B76" s="9" t="s">
        <v>284</v>
      </c>
      <c r="C76" s="12" t="s">
        <v>571</v>
      </c>
      <c r="D76" s="259" t="s">
        <v>578</v>
      </c>
      <c r="E76" s="169" t="s">
        <v>579</v>
      </c>
      <c r="F76" s="240">
        <v>0.7641</v>
      </c>
      <c r="G76" s="11"/>
      <c r="H76" s="271">
        <v>504</v>
      </c>
      <c r="I76" s="11"/>
      <c r="J76" s="249"/>
      <c r="K76" s="249"/>
      <c r="L76" s="249"/>
      <c r="M76" s="249"/>
      <c r="N76" s="249"/>
      <c r="O76" s="249"/>
      <c r="P76" s="249">
        <f t="shared" si="8"/>
        <v>0</v>
      </c>
      <c r="Q76" s="249"/>
      <c r="T76" s="249"/>
      <c r="U76" s="249"/>
      <c r="V76" s="249"/>
      <c r="W76" s="249"/>
      <c r="X76" s="249"/>
      <c r="Y76" s="249"/>
      <c r="Z76" s="249">
        <f t="shared" si="9"/>
        <v>0</v>
      </c>
      <c r="AA76" s="249"/>
      <c r="AC76" s="249"/>
      <c r="AD76" s="249"/>
      <c r="AE76" s="249"/>
      <c r="AF76" s="249"/>
      <c r="AG76" s="249"/>
      <c r="AH76" s="249"/>
      <c r="AI76" s="249">
        <f t="shared" si="10"/>
        <v>0</v>
      </c>
      <c r="AJ76" s="249"/>
      <c r="AL76" s="249"/>
      <c r="AM76" s="249"/>
      <c r="AN76" s="249"/>
      <c r="AO76" s="249"/>
      <c r="AP76" s="249"/>
      <c r="AQ76" s="249"/>
      <c r="AR76" s="249">
        <f t="shared" si="11"/>
        <v>0</v>
      </c>
      <c r="AS76" s="249"/>
    </row>
    <row r="77" spans="1:45" ht="30" customHeight="1" x14ac:dyDescent="0.25">
      <c r="A77" s="14" t="s">
        <v>570</v>
      </c>
      <c r="B77" s="9" t="s">
        <v>284</v>
      </c>
      <c r="C77" s="12" t="s">
        <v>571</v>
      </c>
      <c r="D77" s="259" t="s">
        <v>580</v>
      </c>
      <c r="E77" s="169" t="s">
        <v>581</v>
      </c>
      <c r="F77" s="235">
        <v>0.93820000000000003</v>
      </c>
      <c r="G77" s="11"/>
      <c r="H77" s="271">
        <v>656</v>
      </c>
      <c r="I77" s="11"/>
      <c r="J77" s="249"/>
      <c r="K77" s="249"/>
      <c r="L77" s="249"/>
      <c r="M77" s="249"/>
      <c r="N77" s="249"/>
      <c r="O77" s="249"/>
      <c r="P77" s="249">
        <f t="shared" si="8"/>
        <v>0</v>
      </c>
      <c r="Q77" s="249"/>
      <c r="T77" s="249"/>
      <c r="U77" s="249"/>
      <c r="V77" s="249"/>
      <c r="W77" s="249"/>
      <c r="X77" s="249"/>
      <c r="Y77" s="249"/>
      <c r="Z77" s="249">
        <f t="shared" si="9"/>
        <v>0</v>
      </c>
      <c r="AA77" s="249"/>
      <c r="AC77" s="249"/>
      <c r="AD77" s="249"/>
      <c r="AE77" s="249"/>
      <c r="AF77" s="249"/>
      <c r="AG77" s="249"/>
      <c r="AH77" s="249"/>
      <c r="AI77" s="249">
        <f t="shared" si="10"/>
        <v>0</v>
      </c>
      <c r="AJ77" s="249"/>
      <c r="AL77" s="249"/>
      <c r="AM77" s="249"/>
      <c r="AN77" s="249"/>
      <c r="AO77" s="249"/>
      <c r="AP77" s="249"/>
      <c r="AQ77" s="249"/>
      <c r="AR77" s="249">
        <f t="shared" si="11"/>
        <v>0</v>
      </c>
      <c r="AS77" s="249"/>
    </row>
    <row r="78" spans="1:45" ht="30" customHeight="1" x14ac:dyDescent="0.25">
      <c r="A78" s="14" t="s">
        <v>570</v>
      </c>
      <c r="B78" s="9" t="s">
        <v>284</v>
      </c>
      <c r="C78" s="12" t="s">
        <v>571</v>
      </c>
      <c r="D78" s="259" t="s">
        <v>580</v>
      </c>
      <c r="E78" s="169" t="s">
        <v>581</v>
      </c>
      <c r="F78" s="240">
        <v>0.76</v>
      </c>
      <c r="G78" s="11"/>
      <c r="H78" s="271">
        <v>77</v>
      </c>
      <c r="I78" s="11"/>
      <c r="J78" s="249"/>
      <c r="K78" s="249"/>
      <c r="L78" s="249"/>
      <c r="M78" s="249"/>
      <c r="N78" s="249"/>
      <c r="O78" s="249"/>
      <c r="P78" s="249">
        <f t="shared" si="8"/>
        <v>0</v>
      </c>
      <c r="Q78" s="249"/>
      <c r="T78" s="249"/>
      <c r="U78" s="249"/>
      <c r="V78" s="249"/>
      <c r="W78" s="249"/>
      <c r="X78" s="249"/>
      <c r="Y78" s="249"/>
      <c r="Z78" s="249">
        <f t="shared" si="9"/>
        <v>0</v>
      </c>
      <c r="AA78" s="249"/>
      <c r="AC78" s="249"/>
      <c r="AD78" s="249"/>
      <c r="AE78" s="249"/>
      <c r="AF78" s="249"/>
      <c r="AG78" s="249"/>
      <c r="AH78" s="249"/>
      <c r="AI78" s="249">
        <f t="shared" si="10"/>
        <v>0</v>
      </c>
      <c r="AJ78" s="249"/>
      <c r="AL78" s="249"/>
      <c r="AM78" s="249"/>
      <c r="AN78" s="249"/>
      <c r="AO78" s="249"/>
      <c r="AP78" s="249"/>
      <c r="AQ78" s="249"/>
      <c r="AR78" s="249">
        <f t="shared" si="11"/>
        <v>0</v>
      </c>
      <c r="AS78" s="249"/>
    </row>
    <row r="79" spans="1:45" ht="30" customHeight="1" x14ac:dyDescent="0.25">
      <c r="A79" s="14" t="s">
        <v>570</v>
      </c>
      <c r="B79" s="9" t="s">
        <v>284</v>
      </c>
      <c r="C79" s="12" t="s">
        <v>571</v>
      </c>
      <c r="D79" s="259" t="s">
        <v>580</v>
      </c>
      <c r="E79" s="169" t="s">
        <v>581</v>
      </c>
      <c r="F79" s="235">
        <v>0.86</v>
      </c>
      <c r="G79" s="11"/>
      <c r="H79" s="271">
        <v>77</v>
      </c>
      <c r="I79" s="11"/>
      <c r="J79" s="249"/>
      <c r="K79" s="249"/>
      <c r="L79" s="249"/>
      <c r="M79" s="249"/>
      <c r="N79" s="249"/>
      <c r="O79" s="249"/>
      <c r="P79" s="249">
        <f t="shared" si="8"/>
        <v>0</v>
      </c>
      <c r="Q79" s="249"/>
      <c r="T79" s="249"/>
      <c r="U79" s="249"/>
      <c r="V79" s="249"/>
      <c r="W79" s="249"/>
      <c r="X79" s="249"/>
      <c r="Y79" s="249"/>
      <c r="Z79" s="249">
        <f t="shared" si="9"/>
        <v>0</v>
      </c>
      <c r="AA79" s="249"/>
      <c r="AC79" s="249"/>
      <c r="AD79" s="249"/>
      <c r="AE79" s="249"/>
      <c r="AF79" s="249"/>
      <c r="AG79" s="249"/>
      <c r="AH79" s="249"/>
      <c r="AI79" s="249">
        <f t="shared" si="10"/>
        <v>0</v>
      </c>
      <c r="AJ79" s="249"/>
      <c r="AL79" s="249"/>
      <c r="AM79" s="249"/>
      <c r="AN79" s="249"/>
      <c r="AO79" s="249"/>
      <c r="AP79" s="249"/>
      <c r="AQ79" s="249"/>
      <c r="AR79" s="249">
        <f t="shared" si="11"/>
        <v>0</v>
      </c>
      <c r="AS79" s="249"/>
    </row>
    <row r="80" spans="1:45" ht="30" customHeight="1" x14ac:dyDescent="0.25">
      <c r="A80" s="14" t="s">
        <v>570</v>
      </c>
      <c r="B80" s="9" t="s">
        <v>284</v>
      </c>
      <c r="C80" s="12" t="s">
        <v>571</v>
      </c>
      <c r="D80" s="259" t="s">
        <v>583</v>
      </c>
      <c r="E80" s="169" t="s">
        <v>584</v>
      </c>
      <c r="F80" s="235">
        <v>0.84870000000000001</v>
      </c>
      <c r="G80" s="11"/>
      <c r="H80" s="271">
        <v>513</v>
      </c>
      <c r="I80" s="11"/>
      <c r="J80" s="249"/>
      <c r="K80" s="249"/>
      <c r="L80" s="249"/>
      <c r="M80" s="249"/>
      <c r="N80" s="249"/>
      <c r="O80" s="249"/>
      <c r="P80" s="249">
        <f t="shared" si="8"/>
        <v>0</v>
      </c>
      <c r="Q80" s="249"/>
      <c r="T80" s="249"/>
      <c r="U80" s="249"/>
      <c r="V80" s="249"/>
      <c r="W80" s="249"/>
      <c r="X80" s="249"/>
      <c r="Y80" s="249"/>
      <c r="Z80" s="249">
        <f t="shared" si="9"/>
        <v>0</v>
      </c>
      <c r="AA80" s="249"/>
      <c r="AC80" s="249"/>
      <c r="AD80" s="249"/>
      <c r="AE80" s="249"/>
      <c r="AF80" s="249"/>
      <c r="AG80" s="249"/>
      <c r="AH80" s="249"/>
      <c r="AI80" s="249">
        <f t="shared" si="10"/>
        <v>0</v>
      </c>
      <c r="AJ80" s="249"/>
      <c r="AL80" s="249"/>
      <c r="AM80" s="249"/>
      <c r="AN80" s="249"/>
      <c r="AO80" s="249"/>
      <c r="AP80" s="249"/>
      <c r="AQ80" s="249"/>
      <c r="AR80" s="249">
        <f t="shared" si="11"/>
        <v>0</v>
      </c>
      <c r="AS80" s="249"/>
    </row>
    <row r="81" spans="1:45" ht="30" customHeight="1" x14ac:dyDescent="0.25">
      <c r="A81" s="14" t="s">
        <v>570</v>
      </c>
      <c r="B81" s="9" t="s">
        <v>284</v>
      </c>
      <c r="C81" s="12" t="s">
        <v>571</v>
      </c>
      <c r="D81" s="259" t="s">
        <v>583</v>
      </c>
      <c r="E81" s="169" t="s">
        <v>584</v>
      </c>
      <c r="F81" s="235">
        <v>0.84870000000000001</v>
      </c>
      <c r="G81" s="11"/>
      <c r="H81" s="271">
        <v>231</v>
      </c>
      <c r="I81" s="11"/>
      <c r="J81" s="249"/>
      <c r="K81" s="249"/>
      <c r="L81" s="249"/>
      <c r="M81" s="249"/>
      <c r="N81" s="249"/>
      <c r="O81" s="249"/>
      <c r="P81" s="249">
        <f t="shared" si="8"/>
        <v>0</v>
      </c>
      <c r="Q81" s="249"/>
      <c r="T81" s="249"/>
      <c r="U81" s="249"/>
      <c r="V81" s="249"/>
      <c r="W81" s="249"/>
      <c r="X81" s="249"/>
      <c r="Y81" s="249"/>
      <c r="Z81" s="249">
        <f t="shared" si="9"/>
        <v>0</v>
      </c>
      <c r="AA81" s="249"/>
      <c r="AC81" s="249"/>
      <c r="AD81" s="249"/>
      <c r="AE81" s="249"/>
      <c r="AF81" s="249"/>
      <c r="AG81" s="249"/>
      <c r="AH81" s="249"/>
      <c r="AI81" s="249">
        <f t="shared" si="10"/>
        <v>0</v>
      </c>
      <c r="AJ81" s="249"/>
      <c r="AL81" s="249"/>
      <c r="AM81" s="249"/>
      <c r="AN81" s="249"/>
      <c r="AO81" s="249"/>
      <c r="AP81" s="249"/>
      <c r="AQ81" s="249"/>
      <c r="AR81" s="249">
        <f t="shared" si="11"/>
        <v>0</v>
      </c>
      <c r="AS81" s="249"/>
    </row>
    <row r="82" spans="1:45" ht="30" customHeight="1" x14ac:dyDescent="0.25">
      <c r="A82" s="14" t="s">
        <v>570</v>
      </c>
      <c r="B82" s="9" t="s">
        <v>284</v>
      </c>
      <c r="C82" s="12" t="s">
        <v>571</v>
      </c>
      <c r="D82" s="259" t="s">
        <v>583</v>
      </c>
      <c r="E82" s="169" t="s">
        <v>584</v>
      </c>
      <c r="F82" s="235">
        <v>0.84870000000000001</v>
      </c>
      <c r="G82" s="11"/>
      <c r="H82" s="271">
        <v>231</v>
      </c>
      <c r="I82" s="11"/>
      <c r="J82" s="249"/>
      <c r="K82" s="249"/>
      <c r="L82" s="249"/>
      <c r="M82" s="249"/>
      <c r="N82" s="249"/>
      <c r="O82" s="249"/>
      <c r="P82" s="249">
        <f t="shared" si="8"/>
        <v>0</v>
      </c>
      <c r="Q82" s="249"/>
      <c r="T82" s="249"/>
      <c r="U82" s="249"/>
      <c r="V82" s="249"/>
      <c r="W82" s="249"/>
      <c r="X82" s="249"/>
      <c r="Y82" s="249"/>
      <c r="Z82" s="249">
        <f t="shared" si="9"/>
        <v>0</v>
      </c>
      <c r="AA82" s="249"/>
      <c r="AC82" s="249"/>
      <c r="AD82" s="249"/>
      <c r="AE82" s="249"/>
      <c r="AF82" s="249"/>
      <c r="AG82" s="249"/>
      <c r="AH82" s="249"/>
      <c r="AI82" s="249">
        <f t="shared" si="10"/>
        <v>0</v>
      </c>
      <c r="AJ82" s="249"/>
      <c r="AL82" s="249"/>
      <c r="AM82" s="249"/>
      <c r="AN82" s="249"/>
      <c r="AO82" s="249"/>
      <c r="AP82" s="249"/>
      <c r="AQ82" s="249"/>
      <c r="AR82" s="249">
        <f t="shared" si="11"/>
        <v>0</v>
      </c>
      <c r="AS82" s="249"/>
    </row>
    <row r="83" spans="1:45" ht="30" customHeight="1" x14ac:dyDescent="0.25">
      <c r="A83" s="14" t="s">
        <v>570</v>
      </c>
      <c r="B83" s="9" t="s">
        <v>284</v>
      </c>
      <c r="C83" s="12" t="s">
        <v>571</v>
      </c>
      <c r="D83" s="259" t="s">
        <v>586</v>
      </c>
      <c r="E83" s="169" t="s">
        <v>587</v>
      </c>
      <c r="F83" s="235">
        <v>0.85680000000000001</v>
      </c>
      <c r="G83" s="11"/>
      <c r="H83" s="271">
        <v>342</v>
      </c>
      <c r="I83" s="11"/>
      <c r="J83" s="249"/>
      <c r="K83" s="249"/>
      <c r="L83" s="249"/>
      <c r="M83" s="249"/>
      <c r="N83" s="249"/>
      <c r="O83" s="249"/>
      <c r="P83" s="249">
        <f t="shared" si="8"/>
        <v>0</v>
      </c>
      <c r="Q83" s="249"/>
      <c r="T83" s="249"/>
      <c r="U83" s="249"/>
      <c r="V83" s="249"/>
      <c r="W83" s="249"/>
      <c r="X83" s="249"/>
      <c r="Y83" s="249"/>
      <c r="Z83" s="249">
        <f t="shared" si="9"/>
        <v>0</v>
      </c>
      <c r="AA83" s="249"/>
      <c r="AC83" s="249"/>
      <c r="AD83" s="249"/>
      <c r="AE83" s="249"/>
      <c r="AF83" s="249"/>
      <c r="AG83" s="249"/>
      <c r="AH83" s="249"/>
      <c r="AI83" s="249">
        <f t="shared" si="10"/>
        <v>0</v>
      </c>
      <c r="AJ83" s="249"/>
      <c r="AL83" s="249"/>
      <c r="AM83" s="249"/>
      <c r="AN83" s="249"/>
      <c r="AO83" s="249"/>
      <c r="AP83" s="249"/>
      <c r="AQ83" s="249"/>
      <c r="AR83" s="249">
        <f t="shared" si="11"/>
        <v>0</v>
      </c>
      <c r="AS83" s="249"/>
    </row>
    <row r="84" spans="1:45" ht="30" customHeight="1" x14ac:dyDescent="0.25">
      <c r="A84" s="14" t="s">
        <v>570</v>
      </c>
      <c r="B84" s="9" t="s">
        <v>284</v>
      </c>
      <c r="C84" s="12" t="s">
        <v>571</v>
      </c>
      <c r="D84" s="259" t="s">
        <v>586</v>
      </c>
      <c r="E84" s="169" t="s">
        <v>587</v>
      </c>
      <c r="F84" s="235">
        <v>0.8861</v>
      </c>
      <c r="G84" s="11"/>
      <c r="H84" s="271">
        <v>342</v>
      </c>
      <c r="I84" s="11"/>
      <c r="J84" s="249"/>
      <c r="K84" s="249"/>
      <c r="L84" s="249"/>
      <c r="M84" s="249"/>
      <c r="N84" s="249"/>
      <c r="O84" s="249"/>
      <c r="P84" s="249">
        <f t="shared" si="8"/>
        <v>0</v>
      </c>
      <c r="Q84" s="249"/>
      <c r="T84" s="249"/>
      <c r="U84" s="249"/>
      <c r="V84" s="249"/>
      <c r="W84" s="249"/>
      <c r="X84" s="249"/>
      <c r="Y84" s="249"/>
      <c r="Z84" s="249">
        <f t="shared" si="9"/>
        <v>0</v>
      </c>
      <c r="AA84" s="249"/>
      <c r="AC84" s="249"/>
      <c r="AD84" s="249"/>
      <c r="AE84" s="249"/>
      <c r="AF84" s="249"/>
      <c r="AG84" s="249"/>
      <c r="AH84" s="249"/>
      <c r="AI84" s="249">
        <f t="shared" si="10"/>
        <v>0</v>
      </c>
      <c r="AJ84" s="249"/>
      <c r="AL84" s="249"/>
      <c r="AM84" s="249"/>
      <c r="AN84" s="249"/>
      <c r="AO84" s="249"/>
      <c r="AP84" s="249"/>
      <c r="AQ84" s="249"/>
      <c r="AR84" s="249">
        <f t="shared" si="11"/>
        <v>0</v>
      </c>
      <c r="AS84" s="249"/>
    </row>
    <row r="85" spans="1:45" ht="30" customHeight="1" x14ac:dyDescent="0.25">
      <c r="A85" s="14" t="s">
        <v>570</v>
      </c>
      <c r="B85" s="9" t="s">
        <v>284</v>
      </c>
      <c r="C85" s="12" t="s">
        <v>571</v>
      </c>
      <c r="D85" s="259" t="s">
        <v>586</v>
      </c>
      <c r="E85" s="169" t="s">
        <v>587</v>
      </c>
      <c r="F85" s="235">
        <v>0.8861</v>
      </c>
      <c r="G85" s="11"/>
      <c r="H85" s="271">
        <v>291</v>
      </c>
      <c r="I85" s="11"/>
      <c r="J85" s="249"/>
      <c r="K85" s="249"/>
      <c r="L85" s="249"/>
      <c r="M85" s="249"/>
      <c r="N85" s="249"/>
      <c r="O85" s="249"/>
      <c r="P85" s="249">
        <f t="shared" si="8"/>
        <v>0</v>
      </c>
      <c r="Q85" s="249"/>
      <c r="T85" s="249"/>
      <c r="U85" s="249"/>
      <c r="V85" s="249"/>
      <c r="W85" s="249"/>
      <c r="X85" s="249"/>
      <c r="Y85" s="249"/>
      <c r="Z85" s="249">
        <f t="shared" si="9"/>
        <v>0</v>
      </c>
      <c r="AA85" s="249"/>
      <c r="AC85" s="249"/>
      <c r="AD85" s="249"/>
      <c r="AE85" s="249"/>
      <c r="AF85" s="249"/>
      <c r="AG85" s="249"/>
      <c r="AH85" s="249"/>
      <c r="AI85" s="249">
        <f t="shared" si="10"/>
        <v>0</v>
      </c>
      <c r="AJ85" s="249"/>
      <c r="AL85" s="249"/>
      <c r="AM85" s="249"/>
      <c r="AN85" s="249"/>
      <c r="AO85" s="249"/>
      <c r="AP85" s="249"/>
      <c r="AQ85" s="249"/>
      <c r="AR85" s="249">
        <f t="shared" si="11"/>
        <v>0</v>
      </c>
      <c r="AS85" s="249"/>
    </row>
    <row r="86" spans="1:45" ht="30" customHeight="1" x14ac:dyDescent="0.25">
      <c r="A86" s="14" t="s">
        <v>570</v>
      </c>
      <c r="B86" s="9" t="s">
        <v>284</v>
      </c>
      <c r="C86" s="12" t="s">
        <v>571</v>
      </c>
      <c r="D86" s="259" t="s">
        <v>586</v>
      </c>
      <c r="E86" s="169" t="s">
        <v>587</v>
      </c>
      <c r="F86" s="235">
        <v>0.8861</v>
      </c>
      <c r="G86" s="11"/>
      <c r="H86" s="271">
        <v>1017</v>
      </c>
      <c r="I86" s="11"/>
      <c r="J86" s="249"/>
      <c r="K86" s="249"/>
      <c r="L86" s="249"/>
      <c r="M86" s="249"/>
      <c r="N86" s="249"/>
      <c r="O86" s="249"/>
      <c r="P86" s="249">
        <f t="shared" si="8"/>
        <v>0</v>
      </c>
      <c r="Q86" s="249"/>
      <c r="T86" s="249"/>
      <c r="U86" s="249"/>
      <c r="V86" s="249"/>
      <c r="W86" s="249"/>
      <c r="X86" s="249"/>
      <c r="Y86" s="249"/>
      <c r="Z86" s="249">
        <f t="shared" si="9"/>
        <v>0</v>
      </c>
      <c r="AA86" s="249"/>
      <c r="AC86" s="249"/>
      <c r="AD86" s="249"/>
      <c r="AE86" s="249"/>
      <c r="AF86" s="249"/>
      <c r="AG86" s="249"/>
      <c r="AH86" s="249"/>
      <c r="AI86" s="249">
        <f t="shared" si="10"/>
        <v>0</v>
      </c>
      <c r="AJ86" s="249"/>
      <c r="AL86" s="249"/>
      <c r="AM86" s="249"/>
      <c r="AN86" s="249"/>
      <c r="AO86" s="249"/>
      <c r="AP86" s="249"/>
      <c r="AQ86" s="249"/>
      <c r="AR86" s="249">
        <f t="shared" si="11"/>
        <v>0</v>
      </c>
      <c r="AS86" s="249"/>
    </row>
    <row r="87" spans="1:45" ht="30" customHeight="1" x14ac:dyDescent="0.25">
      <c r="A87" s="14" t="s">
        <v>570</v>
      </c>
      <c r="B87" s="9" t="s">
        <v>284</v>
      </c>
      <c r="C87" s="12" t="s">
        <v>571</v>
      </c>
      <c r="D87" s="259" t="s">
        <v>586</v>
      </c>
      <c r="E87" s="169" t="s">
        <v>587</v>
      </c>
      <c r="F87" s="235">
        <v>0.8861</v>
      </c>
      <c r="G87" s="11"/>
      <c r="H87" s="271">
        <v>342</v>
      </c>
      <c r="I87" s="11"/>
      <c r="J87" s="249"/>
      <c r="K87" s="249"/>
      <c r="L87" s="249"/>
      <c r="M87" s="249"/>
      <c r="N87" s="249"/>
      <c r="O87" s="249"/>
      <c r="P87" s="249">
        <f t="shared" si="8"/>
        <v>0</v>
      </c>
      <c r="Q87" s="249"/>
      <c r="T87" s="249"/>
      <c r="U87" s="249"/>
      <c r="V87" s="249"/>
      <c r="W87" s="249"/>
      <c r="X87" s="249"/>
      <c r="Y87" s="249"/>
      <c r="Z87" s="249">
        <f t="shared" si="9"/>
        <v>0</v>
      </c>
      <c r="AA87" s="249"/>
      <c r="AC87" s="249"/>
      <c r="AD87" s="249"/>
      <c r="AE87" s="249"/>
      <c r="AF87" s="249"/>
      <c r="AG87" s="249"/>
      <c r="AH87" s="249"/>
      <c r="AI87" s="249">
        <f t="shared" si="10"/>
        <v>0</v>
      </c>
      <c r="AJ87" s="249"/>
      <c r="AL87" s="249"/>
      <c r="AM87" s="249"/>
      <c r="AN87" s="249"/>
      <c r="AO87" s="249"/>
      <c r="AP87" s="249"/>
      <c r="AQ87" s="249"/>
      <c r="AR87" s="249">
        <f t="shared" si="11"/>
        <v>0</v>
      </c>
      <c r="AS87" s="249"/>
    </row>
    <row r="88" spans="1:45" ht="30" customHeight="1" x14ac:dyDescent="0.25">
      <c r="A88" s="14" t="s">
        <v>570</v>
      </c>
      <c r="B88" s="9" t="s">
        <v>284</v>
      </c>
      <c r="C88" s="12" t="s">
        <v>571</v>
      </c>
      <c r="D88" s="259" t="s">
        <v>586</v>
      </c>
      <c r="E88" s="169" t="s">
        <v>587</v>
      </c>
      <c r="F88" s="235">
        <v>0.8861</v>
      </c>
      <c r="G88" s="11"/>
      <c r="H88" s="271">
        <v>342</v>
      </c>
      <c r="I88" s="11"/>
      <c r="J88" s="249"/>
      <c r="K88" s="249"/>
      <c r="L88" s="249"/>
      <c r="M88" s="249"/>
      <c r="N88" s="249"/>
      <c r="O88" s="249"/>
      <c r="P88" s="249">
        <f t="shared" si="8"/>
        <v>0</v>
      </c>
      <c r="Q88" s="249"/>
      <c r="T88" s="249"/>
      <c r="U88" s="249"/>
      <c r="V88" s="249"/>
      <c r="W88" s="249"/>
      <c r="X88" s="249"/>
      <c r="Y88" s="249"/>
      <c r="Z88" s="249">
        <f t="shared" si="9"/>
        <v>0</v>
      </c>
      <c r="AA88" s="249"/>
      <c r="AC88" s="249"/>
      <c r="AD88" s="249"/>
      <c r="AE88" s="249"/>
      <c r="AF88" s="249"/>
      <c r="AG88" s="249"/>
      <c r="AH88" s="249"/>
      <c r="AI88" s="249">
        <f t="shared" si="10"/>
        <v>0</v>
      </c>
      <c r="AJ88" s="249"/>
      <c r="AL88" s="249"/>
      <c r="AM88" s="249"/>
      <c r="AN88" s="249"/>
      <c r="AO88" s="249"/>
      <c r="AP88" s="249"/>
      <c r="AQ88" s="249"/>
      <c r="AR88" s="249">
        <f t="shared" si="11"/>
        <v>0</v>
      </c>
      <c r="AS88" s="249"/>
    </row>
    <row r="89" spans="1:45" ht="30" customHeight="1" x14ac:dyDescent="0.25">
      <c r="A89" s="14" t="s">
        <v>570</v>
      </c>
      <c r="B89" s="9" t="s">
        <v>284</v>
      </c>
      <c r="C89" s="12" t="s">
        <v>571</v>
      </c>
      <c r="D89" s="259" t="s">
        <v>586</v>
      </c>
      <c r="E89" s="169" t="s">
        <v>587</v>
      </c>
      <c r="F89" s="235">
        <v>0.8861</v>
      </c>
      <c r="G89" s="11"/>
      <c r="H89" s="271">
        <v>342</v>
      </c>
      <c r="I89" s="11"/>
      <c r="J89" s="249"/>
      <c r="K89" s="249"/>
      <c r="L89" s="249"/>
      <c r="M89" s="249"/>
      <c r="N89" s="249"/>
      <c r="O89" s="249"/>
      <c r="P89" s="249">
        <f t="shared" si="8"/>
        <v>0</v>
      </c>
      <c r="Q89" s="249"/>
      <c r="T89" s="249"/>
      <c r="U89" s="249"/>
      <c r="V89" s="249"/>
      <c r="W89" s="249"/>
      <c r="X89" s="249"/>
      <c r="Y89" s="249"/>
      <c r="Z89" s="249">
        <f t="shared" si="9"/>
        <v>0</v>
      </c>
      <c r="AA89" s="249"/>
      <c r="AC89" s="249"/>
      <c r="AD89" s="249"/>
      <c r="AE89" s="249"/>
      <c r="AF89" s="249"/>
      <c r="AG89" s="249"/>
      <c r="AH89" s="249"/>
      <c r="AI89" s="249">
        <f t="shared" si="10"/>
        <v>0</v>
      </c>
      <c r="AJ89" s="249"/>
      <c r="AL89" s="249"/>
      <c r="AM89" s="249"/>
      <c r="AN89" s="249"/>
      <c r="AO89" s="249"/>
      <c r="AP89" s="249"/>
      <c r="AQ89" s="249"/>
      <c r="AR89" s="249">
        <f t="shared" si="11"/>
        <v>0</v>
      </c>
      <c r="AS89" s="249"/>
    </row>
    <row r="90" spans="1:45" ht="30" customHeight="1" x14ac:dyDescent="0.25">
      <c r="A90" s="14" t="s">
        <v>570</v>
      </c>
      <c r="B90" s="9" t="s">
        <v>284</v>
      </c>
      <c r="C90" s="12" t="s">
        <v>571</v>
      </c>
      <c r="D90" s="259" t="s">
        <v>586</v>
      </c>
      <c r="E90" s="169" t="s">
        <v>587</v>
      </c>
      <c r="F90" s="240">
        <v>0.78420000000000001</v>
      </c>
      <c r="G90" s="11"/>
      <c r="H90" s="271">
        <v>342</v>
      </c>
      <c r="I90" s="11"/>
      <c r="J90" s="249"/>
      <c r="K90" s="249"/>
      <c r="L90" s="249"/>
      <c r="M90" s="249"/>
      <c r="N90" s="249"/>
      <c r="O90" s="249"/>
      <c r="P90" s="249">
        <f t="shared" si="8"/>
        <v>0</v>
      </c>
      <c r="Q90" s="249"/>
      <c r="T90" s="249"/>
      <c r="U90" s="249"/>
      <c r="V90" s="249"/>
      <c r="W90" s="249"/>
      <c r="X90" s="249"/>
      <c r="Y90" s="249"/>
      <c r="Z90" s="249">
        <f t="shared" si="9"/>
        <v>0</v>
      </c>
      <c r="AA90" s="249"/>
      <c r="AC90" s="249"/>
      <c r="AD90" s="249"/>
      <c r="AE90" s="249"/>
      <c r="AF90" s="249"/>
      <c r="AG90" s="249"/>
      <c r="AH90" s="249"/>
      <c r="AI90" s="249">
        <f t="shared" si="10"/>
        <v>0</v>
      </c>
      <c r="AJ90" s="249"/>
      <c r="AL90" s="249"/>
      <c r="AM90" s="249"/>
      <c r="AN90" s="249"/>
      <c r="AO90" s="249"/>
      <c r="AP90" s="249"/>
      <c r="AQ90" s="249"/>
      <c r="AR90" s="249">
        <f t="shared" si="11"/>
        <v>0</v>
      </c>
      <c r="AS90" s="249"/>
    </row>
    <row r="91" spans="1:45" ht="30" customHeight="1" x14ac:dyDescent="0.25">
      <c r="A91" s="14" t="s">
        <v>570</v>
      </c>
      <c r="B91" s="9" t="s">
        <v>284</v>
      </c>
      <c r="C91" s="12" t="s">
        <v>571</v>
      </c>
      <c r="D91" s="259" t="s">
        <v>586</v>
      </c>
      <c r="E91" s="169" t="s">
        <v>587</v>
      </c>
      <c r="F91" s="240">
        <v>0.7661</v>
      </c>
      <c r="G91" s="11"/>
      <c r="H91" s="271">
        <v>342</v>
      </c>
      <c r="I91" s="11"/>
      <c r="J91" s="249"/>
      <c r="K91" s="249"/>
      <c r="L91" s="249"/>
      <c r="M91" s="249"/>
      <c r="N91" s="249"/>
      <c r="O91" s="249"/>
      <c r="P91" s="249">
        <f t="shared" si="8"/>
        <v>0</v>
      </c>
      <c r="Q91" s="249"/>
      <c r="T91" s="249"/>
      <c r="U91" s="249"/>
      <c r="V91" s="249"/>
      <c r="W91" s="249"/>
      <c r="X91" s="249"/>
      <c r="Y91" s="249"/>
      <c r="Z91" s="249">
        <f t="shared" si="9"/>
        <v>0</v>
      </c>
      <c r="AA91" s="249"/>
      <c r="AC91" s="249"/>
      <c r="AD91" s="249"/>
      <c r="AE91" s="249"/>
      <c r="AF91" s="249"/>
      <c r="AG91" s="249"/>
      <c r="AH91" s="249"/>
      <c r="AI91" s="249">
        <f t="shared" si="10"/>
        <v>0</v>
      </c>
      <c r="AJ91" s="249"/>
      <c r="AL91" s="249"/>
      <c r="AM91" s="249"/>
      <c r="AN91" s="249"/>
      <c r="AO91" s="249"/>
      <c r="AP91" s="249"/>
      <c r="AQ91" s="249"/>
      <c r="AR91" s="249">
        <f t="shared" si="11"/>
        <v>0</v>
      </c>
      <c r="AS91" s="249"/>
    </row>
    <row r="92" spans="1:45" ht="30" customHeight="1" x14ac:dyDescent="0.25">
      <c r="A92" s="14" t="s">
        <v>570</v>
      </c>
      <c r="B92" s="9" t="s">
        <v>284</v>
      </c>
      <c r="C92" s="12" t="s">
        <v>571</v>
      </c>
      <c r="D92" s="259" t="s">
        <v>586</v>
      </c>
      <c r="E92" s="169" t="s">
        <v>587</v>
      </c>
      <c r="F92" s="235">
        <v>0.8861</v>
      </c>
      <c r="G92" s="11"/>
      <c r="H92" s="271">
        <v>342</v>
      </c>
      <c r="I92" s="11"/>
      <c r="J92" s="249"/>
      <c r="K92" s="249"/>
      <c r="L92" s="249"/>
      <c r="M92" s="249"/>
      <c r="N92" s="249"/>
      <c r="O92" s="249"/>
      <c r="P92" s="249">
        <f t="shared" si="8"/>
        <v>0</v>
      </c>
      <c r="Q92" s="249"/>
      <c r="T92" s="249"/>
      <c r="U92" s="249"/>
      <c r="V92" s="249"/>
      <c r="W92" s="249"/>
      <c r="X92" s="249"/>
      <c r="Y92" s="249"/>
      <c r="Z92" s="249">
        <f t="shared" si="9"/>
        <v>0</v>
      </c>
      <c r="AA92" s="249"/>
      <c r="AC92" s="249"/>
      <c r="AD92" s="249"/>
      <c r="AE92" s="249"/>
      <c r="AF92" s="249"/>
      <c r="AG92" s="249"/>
      <c r="AH92" s="249"/>
      <c r="AI92" s="249">
        <f t="shared" si="10"/>
        <v>0</v>
      </c>
      <c r="AJ92" s="249"/>
      <c r="AL92" s="249"/>
      <c r="AM92" s="249"/>
      <c r="AN92" s="249"/>
      <c r="AO92" s="249"/>
      <c r="AP92" s="249"/>
      <c r="AQ92" s="249"/>
      <c r="AR92" s="249">
        <f t="shared" si="11"/>
        <v>0</v>
      </c>
      <c r="AS92" s="249"/>
    </row>
    <row r="93" spans="1:45" ht="30" customHeight="1" x14ac:dyDescent="0.25">
      <c r="A93" s="14" t="s">
        <v>570</v>
      </c>
      <c r="B93" s="9" t="s">
        <v>284</v>
      </c>
      <c r="C93" s="12" t="s">
        <v>571</v>
      </c>
      <c r="D93" s="260" t="s">
        <v>588</v>
      </c>
      <c r="E93" s="169" t="s">
        <v>589</v>
      </c>
      <c r="F93" s="235">
        <v>1.06</v>
      </c>
      <c r="G93" s="11"/>
      <c r="H93" s="271">
        <v>350</v>
      </c>
      <c r="I93" s="11"/>
      <c r="J93" s="249"/>
      <c r="K93" s="249"/>
      <c r="L93" s="249"/>
      <c r="M93" s="249"/>
      <c r="N93" s="249"/>
      <c r="O93" s="249"/>
      <c r="P93" s="249">
        <f t="shared" si="8"/>
        <v>0</v>
      </c>
      <c r="Q93" s="249"/>
      <c r="T93" s="249"/>
      <c r="U93" s="249"/>
      <c r="V93" s="249"/>
      <c r="W93" s="249"/>
      <c r="X93" s="249"/>
      <c r="Y93" s="249"/>
      <c r="Z93" s="249">
        <f t="shared" si="9"/>
        <v>0</v>
      </c>
      <c r="AA93" s="249"/>
      <c r="AC93" s="249"/>
      <c r="AD93" s="249"/>
      <c r="AE93" s="249"/>
      <c r="AF93" s="249"/>
      <c r="AG93" s="249"/>
      <c r="AH93" s="249"/>
      <c r="AI93" s="249">
        <f t="shared" si="10"/>
        <v>0</v>
      </c>
      <c r="AJ93" s="249"/>
      <c r="AL93" s="249"/>
      <c r="AM93" s="249"/>
      <c r="AN93" s="249"/>
      <c r="AO93" s="249"/>
      <c r="AP93" s="249"/>
      <c r="AQ93" s="249"/>
      <c r="AR93" s="249">
        <f t="shared" si="11"/>
        <v>0</v>
      </c>
      <c r="AS93" s="249"/>
    </row>
    <row r="94" spans="1:45" ht="30" customHeight="1" x14ac:dyDescent="0.25">
      <c r="A94" s="14" t="s">
        <v>570</v>
      </c>
      <c r="B94" s="9" t="s">
        <v>284</v>
      </c>
      <c r="C94" s="12" t="s">
        <v>571</v>
      </c>
      <c r="D94" s="260" t="s">
        <v>588</v>
      </c>
      <c r="E94" s="169" t="s">
        <v>589</v>
      </c>
      <c r="F94" s="235">
        <v>1.06</v>
      </c>
      <c r="G94" s="11"/>
      <c r="H94" s="271">
        <v>350</v>
      </c>
      <c r="I94" s="11"/>
      <c r="J94" s="249"/>
      <c r="K94" s="249"/>
      <c r="L94" s="249"/>
      <c r="M94" s="249"/>
      <c r="N94" s="249"/>
      <c r="O94" s="249"/>
      <c r="P94" s="249">
        <f t="shared" si="8"/>
        <v>0</v>
      </c>
      <c r="Q94" s="249"/>
      <c r="T94" s="249"/>
      <c r="U94" s="249"/>
      <c r="V94" s="249"/>
      <c r="W94" s="249"/>
      <c r="X94" s="249"/>
      <c r="Y94" s="249"/>
      <c r="Z94" s="249">
        <f t="shared" si="9"/>
        <v>0</v>
      </c>
      <c r="AA94" s="249"/>
      <c r="AC94" s="249"/>
      <c r="AD94" s="249"/>
      <c r="AE94" s="249"/>
      <c r="AF94" s="249"/>
      <c r="AG94" s="249"/>
      <c r="AH94" s="249"/>
      <c r="AI94" s="249">
        <f t="shared" si="10"/>
        <v>0</v>
      </c>
      <c r="AJ94" s="249"/>
      <c r="AL94" s="249"/>
      <c r="AM94" s="249"/>
      <c r="AN94" s="249"/>
      <c r="AO94" s="249"/>
      <c r="AP94" s="249"/>
      <c r="AQ94" s="249"/>
      <c r="AR94" s="249">
        <f t="shared" si="11"/>
        <v>0</v>
      </c>
      <c r="AS94" s="249"/>
    </row>
    <row r="95" spans="1:45" ht="30" customHeight="1" x14ac:dyDescent="0.25">
      <c r="A95" s="14" t="s">
        <v>570</v>
      </c>
      <c r="B95" s="9" t="s">
        <v>284</v>
      </c>
      <c r="C95" s="12" t="s">
        <v>571</v>
      </c>
      <c r="D95" s="260" t="s">
        <v>588</v>
      </c>
      <c r="E95" s="169" t="s">
        <v>589</v>
      </c>
      <c r="F95" s="235">
        <v>1.06</v>
      </c>
      <c r="G95" s="11"/>
      <c r="H95" s="271">
        <v>350</v>
      </c>
      <c r="I95" s="11"/>
      <c r="J95" s="249"/>
      <c r="K95" s="249"/>
      <c r="L95" s="249"/>
      <c r="M95" s="249"/>
      <c r="N95" s="249"/>
      <c r="O95" s="249"/>
      <c r="P95" s="249">
        <f t="shared" si="8"/>
        <v>0</v>
      </c>
      <c r="Q95" s="249"/>
      <c r="T95" s="249"/>
      <c r="U95" s="249"/>
      <c r="V95" s="249"/>
      <c r="W95" s="249"/>
      <c r="X95" s="249"/>
      <c r="Y95" s="249"/>
      <c r="Z95" s="249">
        <f t="shared" si="9"/>
        <v>0</v>
      </c>
      <c r="AA95" s="249"/>
      <c r="AC95" s="249"/>
      <c r="AD95" s="249"/>
      <c r="AE95" s="249"/>
      <c r="AF95" s="249"/>
      <c r="AG95" s="249"/>
      <c r="AH95" s="249"/>
      <c r="AI95" s="249">
        <f t="shared" si="10"/>
        <v>0</v>
      </c>
      <c r="AJ95" s="249"/>
      <c r="AL95" s="249"/>
      <c r="AM95" s="249"/>
      <c r="AN95" s="249"/>
      <c r="AO95" s="249"/>
      <c r="AP95" s="249"/>
      <c r="AQ95" s="249"/>
      <c r="AR95" s="249">
        <f t="shared" si="11"/>
        <v>0</v>
      </c>
      <c r="AS95" s="249"/>
    </row>
    <row r="96" spans="1:45" ht="30" customHeight="1" x14ac:dyDescent="0.25">
      <c r="A96" s="14" t="s">
        <v>570</v>
      </c>
      <c r="B96" s="9" t="s">
        <v>284</v>
      </c>
      <c r="C96" s="12" t="s">
        <v>571</v>
      </c>
      <c r="D96" s="259" t="s">
        <v>590</v>
      </c>
      <c r="E96" s="169" t="s">
        <v>591</v>
      </c>
      <c r="F96" s="235">
        <v>1.06</v>
      </c>
      <c r="G96" s="11"/>
      <c r="H96" s="271">
        <v>516</v>
      </c>
      <c r="I96" s="11"/>
      <c r="J96" s="249"/>
      <c r="K96" s="249"/>
      <c r="L96" s="249"/>
      <c r="M96" s="249"/>
      <c r="N96" s="249"/>
      <c r="O96" s="249"/>
      <c r="P96" s="249">
        <f t="shared" si="8"/>
        <v>0</v>
      </c>
      <c r="Q96" s="249"/>
      <c r="T96" s="249"/>
      <c r="U96" s="249"/>
      <c r="V96" s="249"/>
      <c r="W96" s="249"/>
      <c r="X96" s="249"/>
      <c r="Y96" s="249"/>
      <c r="Z96" s="249">
        <f t="shared" si="9"/>
        <v>0</v>
      </c>
      <c r="AA96" s="249"/>
      <c r="AC96" s="249"/>
      <c r="AD96" s="249"/>
      <c r="AE96" s="249"/>
      <c r="AF96" s="249"/>
      <c r="AG96" s="249"/>
      <c r="AH96" s="249"/>
      <c r="AI96" s="249">
        <f t="shared" si="10"/>
        <v>0</v>
      </c>
      <c r="AJ96" s="249"/>
      <c r="AL96" s="249"/>
      <c r="AM96" s="249"/>
      <c r="AN96" s="249"/>
      <c r="AO96" s="249"/>
      <c r="AP96" s="249"/>
      <c r="AQ96" s="249"/>
      <c r="AR96" s="249">
        <f t="shared" si="11"/>
        <v>0</v>
      </c>
      <c r="AS96" s="249"/>
    </row>
    <row r="97" spans="1:45" ht="30" customHeight="1" x14ac:dyDescent="0.25">
      <c r="A97" s="14" t="s">
        <v>570</v>
      </c>
      <c r="B97" s="9" t="s">
        <v>284</v>
      </c>
      <c r="C97" s="12" t="s">
        <v>571</v>
      </c>
      <c r="D97" s="259" t="s">
        <v>590</v>
      </c>
      <c r="E97" s="169" t="s">
        <v>591</v>
      </c>
      <c r="F97" s="240">
        <v>0.76</v>
      </c>
      <c r="G97" s="11"/>
      <c r="H97" s="271">
        <v>516</v>
      </c>
      <c r="I97" s="11"/>
      <c r="J97" s="249"/>
      <c r="K97" s="249"/>
      <c r="L97" s="249"/>
      <c r="M97" s="249"/>
      <c r="N97" s="249"/>
      <c r="O97" s="249"/>
      <c r="P97" s="249">
        <f t="shared" si="8"/>
        <v>0</v>
      </c>
      <c r="Q97" s="249"/>
      <c r="T97" s="249"/>
      <c r="U97" s="249"/>
      <c r="V97" s="249"/>
      <c r="W97" s="249"/>
      <c r="X97" s="249"/>
      <c r="Y97" s="249"/>
      <c r="Z97" s="249">
        <f t="shared" si="9"/>
        <v>0</v>
      </c>
      <c r="AA97" s="249"/>
      <c r="AC97" s="249"/>
      <c r="AD97" s="249"/>
      <c r="AE97" s="249"/>
      <c r="AF97" s="249"/>
      <c r="AG97" s="249"/>
      <c r="AH97" s="249"/>
      <c r="AI97" s="249">
        <f t="shared" si="10"/>
        <v>0</v>
      </c>
      <c r="AJ97" s="249"/>
      <c r="AL97" s="249"/>
      <c r="AM97" s="249"/>
      <c r="AN97" s="249"/>
      <c r="AO97" s="249"/>
      <c r="AP97" s="249"/>
      <c r="AQ97" s="249"/>
      <c r="AR97" s="249">
        <f t="shared" si="11"/>
        <v>0</v>
      </c>
      <c r="AS97" s="249"/>
    </row>
    <row r="98" spans="1:45" ht="30" customHeight="1" x14ac:dyDescent="0.25">
      <c r="A98" s="14" t="s">
        <v>570</v>
      </c>
      <c r="B98" s="9" t="s">
        <v>284</v>
      </c>
      <c r="C98" s="12" t="s">
        <v>571</v>
      </c>
      <c r="D98" s="259" t="s">
        <v>590</v>
      </c>
      <c r="E98" s="169" t="s">
        <v>591</v>
      </c>
      <c r="F98" s="235">
        <v>0.96</v>
      </c>
      <c r="G98" s="11"/>
      <c r="H98" s="271">
        <v>516</v>
      </c>
      <c r="I98" s="11"/>
      <c r="J98" s="249"/>
      <c r="K98" s="249"/>
      <c r="L98" s="249"/>
      <c r="M98" s="249"/>
      <c r="N98" s="249"/>
      <c r="O98" s="249"/>
      <c r="P98" s="249">
        <f t="shared" si="8"/>
        <v>0</v>
      </c>
      <c r="Q98" s="249"/>
      <c r="T98" s="249"/>
      <c r="U98" s="249"/>
      <c r="V98" s="249"/>
      <c r="W98" s="249"/>
      <c r="X98" s="249"/>
      <c r="Y98" s="249"/>
      <c r="Z98" s="249">
        <f t="shared" si="9"/>
        <v>0</v>
      </c>
      <c r="AA98" s="249"/>
      <c r="AC98" s="249"/>
      <c r="AD98" s="249"/>
      <c r="AE98" s="249"/>
      <c r="AF98" s="249"/>
      <c r="AG98" s="249"/>
      <c r="AH98" s="249"/>
      <c r="AI98" s="249">
        <f t="shared" si="10"/>
        <v>0</v>
      </c>
      <c r="AJ98" s="249"/>
      <c r="AL98" s="249"/>
      <c r="AM98" s="249"/>
      <c r="AN98" s="249"/>
      <c r="AO98" s="249"/>
      <c r="AP98" s="249"/>
      <c r="AQ98" s="249"/>
      <c r="AR98" s="249">
        <f t="shared" si="11"/>
        <v>0</v>
      </c>
      <c r="AS98" s="249"/>
    </row>
    <row r="99" spans="1:45" ht="30" customHeight="1" x14ac:dyDescent="0.25">
      <c r="A99" s="14" t="s">
        <v>570</v>
      </c>
      <c r="B99" s="9" t="s">
        <v>284</v>
      </c>
      <c r="C99" s="12" t="s">
        <v>571</v>
      </c>
      <c r="D99" s="259" t="s">
        <v>590</v>
      </c>
      <c r="E99" s="169" t="s">
        <v>591</v>
      </c>
      <c r="F99" s="235">
        <v>0.96</v>
      </c>
      <c r="G99" s="11"/>
      <c r="H99" s="271">
        <v>516</v>
      </c>
      <c r="I99" s="11"/>
      <c r="J99" s="249"/>
      <c r="K99" s="249"/>
      <c r="L99" s="249"/>
      <c r="M99" s="249"/>
      <c r="N99" s="249"/>
      <c r="O99" s="249"/>
      <c r="P99" s="249">
        <f t="shared" si="8"/>
        <v>0</v>
      </c>
      <c r="Q99" s="249"/>
      <c r="T99" s="249"/>
      <c r="U99" s="249"/>
      <c r="V99" s="249"/>
      <c r="W99" s="249"/>
      <c r="X99" s="249"/>
      <c r="Y99" s="249"/>
      <c r="Z99" s="249">
        <f t="shared" si="9"/>
        <v>0</v>
      </c>
      <c r="AA99" s="249"/>
      <c r="AC99" s="249"/>
      <c r="AD99" s="249"/>
      <c r="AE99" s="249"/>
      <c r="AF99" s="249"/>
      <c r="AG99" s="249"/>
      <c r="AH99" s="249"/>
      <c r="AI99" s="249">
        <f t="shared" si="10"/>
        <v>0</v>
      </c>
      <c r="AJ99" s="249"/>
      <c r="AL99" s="249"/>
      <c r="AM99" s="249"/>
      <c r="AN99" s="249"/>
      <c r="AO99" s="249"/>
      <c r="AP99" s="249"/>
      <c r="AQ99" s="249"/>
      <c r="AR99" s="249">
        <f t="shared" si="11"/>
        <v>0</v>
      </c>
      <c r="AS99" s="249"/>
    </row>
    <row r="100" spans="1:45" ht="30" customHeight="1" x14ac:dyDescent="0.25">
      <c r="A100" s="14" t="s">
        <v>570</v>
      </c>
      <c r="B100" s="9" t="s">
        <v>284</v>
      </c>
      <c r="C100" s="12" t="s">
        <v>571</v>
      </c>
      <c r="D100" s="259" t="s">
        <v>590</v>
      </c>
      <c r="E100" s="169" t="s">
        <v>591</v>
      </c>
      <c r="F100" s="235">
        <v>0.96</v>
      </c>
      <c r="G100" s="11"/>
      <c r="H100" s="271">
        <v>11</v>
      </c>
      <c r="I100" s="11"/>
      <c r="J100" s="249"/>
      <c r="K100" s="249"/>
      <c r="L100" s="249"/>
      <c r="M100" s="249"/>
      <c r="N100" s="249"/>
      <c r="O100" s="249"/>
      <c r="P100" s="249">
        <f t="shared" si="8"/>
        <v>0</v>
      </c>
      <c r="Q100" s="249"/>
      <c r="T100" s="249"/>
      <c r="U100" s="249"/>
      <c r="V100" s="249"/>
      <c r="W100" s="249"/>
      <c r="X100" s="249"/>
      <c r="Y100" s="249"/>
      <c r="Z100" s="249">
        <f t="shared" si="9"/>
        <v>0</v>
      </c>
      <c r="AA100" s="249"/>
      <c r="AC100" s="249"/>
      <c r="AD100" s="249"/>
      <c r="AE100" s="249"/>
      <c r="AF100" s="249"/>
      <c r="AG100" s="249"/>
      <c r="AH100" s="249"/>
      <c r="AI100" s="249">
        <f t="shared" si="10"/>
        <v>0</v>
      </c>
      <c r="AJ100" s="249"/>
      <c r="AL100" s="249"/>
      <c r="AM100" s="249"/>
      <c r="AN100" s="249"/>
      <c r="AO100" s="249"/>
      <c r="AP100" s="249"/>
      <c r="AQ100" s="249"/>
      <c r="AR100" s="249">
        <f t="shared" si="11"/>
        <v>0</v>
      </c>
      <c r="AS100" s="249"/>
    </row>
    <row r="101" spans="1:45" ht="30" customHeight="1" x14ac:dyDescent="0.25">
      <c r="A101" s="14" t="s">
        <v>570</v>
      </c>
      <c r="B101" s="9" t="s">
        <v>284</v>
      </c>
      <c r="C101" s="12" t="s">
        <v>571</v>
      </c>
      <c r="D101" s="259" t="s">
        <v>590</v>
      </c>
      <c r="E101" s="169" t="s">
        <v>591</v>
      </c>
      <c r="F101" s="235">
        <v>0.96</v>
      </c>
      <c r="G101" s="11"/>
      <c r="H101" s="271">
        <v>11</v>
      </c>
      <c r="I101" s="11"/>
      <c r="J101" s="249"/>
      <c r="K101" s="249"/>
      <c r="L101" s="249"/>
      <c r="M101" s="249"/>
      <c r="N101" s="249"/>
      <c r="O101" s="249"/>
      <c r="P101" s="249">
        <f t="shared" si="8"/>
        <v>0</v>
      </c>
      <c r="Q101" s="249"/>
      <c r="T101" s="249"/>
      <c r="U101" s="249"/>
      <c r="V101" s="249"/>
      <c r="W101" s="249"/>
      <c r="X101" s="249"/>
      <c r="Y101" s="249"/>
      <c r="Z101" s="249">
        <f t="shared" si="9"/>
        <v>0</v>
      </c>
      <c r="AA101" s="249"/>
      <c r="AC101" s="249"/>
      <c r="AD101" s="249"/>
      <c r="AE101" s="249"/>
      <c r="AF101" s="249"/>
      <c r="AG101" s="249"/>
      <c r="AH101" s="249"/>
      <c r="AI101" s="249">
        <f t="shared" si="10"/>
        <v>0</v>
      </c>
      <c r="AJ101" s="249"/>
      <c r="AL101" s="249"/>
      <c r="AM101" s="249"/>
      <c r="AN101" s="249"/>
      <c r="AO101" s="249"/>
      <c r="AP101" s="249"/>
      <c r="AQ101" s="249"/>
      <c r="AR101" s="249">
        <f t="shared" si="11"/>
        <v>0</v>
      </c>
      <c r="AS101" s="249"/>
    </row>
    <row r="102" spans="1:45" ht="30" customHeight="1" x14ac:dyDescent="0.25">
      <c r="A102" s="14" t="s">
        <v>570</v>
      </c>
      <c r="B102" s="9" t="s">
        <v>284</v>
      </c>
      <c r="C102" s="12" t="s">
        <v>571</v>
      </c>
      <c r="D102" s="259" t="s">
        <v>593</v>
      </c>
      <c r="E102" s="169" t="s">
        <v>594</v>
      </c>
      <c r="F102" s="235">
        <v>0.96</v>
      </c>
      <c r="G102" s="11"/>
      <c r="H102" s="271">
        <v>380</v>
      </c>
      <c r="I102" s="11"/>
      <c r="J102" s="249"/>
      <c r="K102" s="249"/>
      <c r="L102" s="249"/>
      <c r="M102" s="249"/>
      <c r="N102" s="249"/>
      <c r="O102" s="249"/>
      <c r="P102" s="249">
        <f t="shared" si="8"/>
        <v>0</v>
      </c>
      <c r="Q102" s="249"/>
      <c r="T102" s="249"/>
      <c r="U102" s="249"/>
      <c r="V102" s="249"/>
      <c r="W102" s="249"/>
      <c r="X102" s="249"/>
      <c r="Y102" s="249"/>
      <c r="Z102" s="249">
        <f t="shared" si="9"/>
        <v>0</v>
      </c>
      <c r="AA102" s="249"/>
      <c r="AC102" s="249"/>
      <c r="AD102" s="249"/>
      <c r="AE102" s="249"/>
      <c r="AF102" s="249"/>
      <c r="AG102" s="249"/>
      <c r="AH102" s="249"/>
      <c r="AI102" s="249">
        <f t="shared" si="10"/>
        <v>0</v>
      </c>
      <c r="AJ102" s="249"/>
      <c r="AL102" s="249"/>
      <c r="AM102" s="249"/>
      <c r="AN102" s="249"/>
      <c r="AO102" s="249"/>
      <c r="AP102" s="249"/>
      <c r="AQ102" s="249"/>
      <c r="AR102" s="249">
        <f t="shared" si="11"/>
        <v>0</v>
      </c>
      <c r="AS102" s="249"/>
    </row>
    <row r="103" spans="1:45" ht="30" customHeight="1" x14ac:dyDescent="0.25">
      <c r="A103" s="14" t="s">
        <v>570</v>
      </c>
      <c r="B103" s="9" t="s">
        <v>284</v>
      </c>
      <c r="C103" s="12" t="s">
        <v>571</v>
      </c>
      <c r="D103" s="259" t="s">
        <v>593</v>
      </c>
      <c r="E103" s="169" t="s">
        <v>594</v>
      </c>
      <c r="F103" s="235">
        <v>0.89170000000000005</v>
      </c>
      <c r="G103" s="11"/>
      <c r="H103" s="271">
        <v>380</v>
      </c>
      <c r="I103" s="11"/>
      <c r="J103" s="249"/>
      <c r="K103" s="249"/>
      <c r="L103" s="249"/>
      <c r="M103" s="249"/>
      <c r="N103" s="249"/>
      <c r="O103" s="249"/>
      <c r="P103" s="249">
        <f t="shared" si="8"/>
        <v>0</v>
      </c>
      <c r="Q103" s="249"/>
      <c r="T103" s="249"/>
      <c r="U103" s="249"/>
      <c r="V103" s="249"/>
      <c r="W103" s="249"/>
      <c r="X103" s="249"/>
      <c r="Y103" s="249"/>
      <c r="Z103" s="249">
        <f t="shared" si="9"/>
        <v>0</v>
      </c>
      <c r="AA103" s="249"/>
      <c r="AC103" s="249"/>
      <c r="AD103" s="249"/>
      <c r="AE103" s="249"/>
      <c r="AF103" s="249"/>
      <c r="AG103" s="249"/>
      <c r="AH103" s="249"/>
      <c r="AI103" s="249">
        <f t="shared" si="10"/>
        <v>0</v>
      </c>
      <c r="AJ103" s="249"/>
      <c r="AL103" s="249"/>
      <c r="AM103" s="249"/>
      <c r="AN103" s="249"/>
      <c r="AO103" s="249"/>
      <c r="AP103" s="249"/>
      <c r="AQ103" s="249"/>
      <c r="AR103" s="249">
        <f t="shared" si="11"/>
        <v>0</v>
      </c>
      <c r="AS103" s="249"/>
    </row>
    <row r="104" spans="1:45" ht="30" customHeight="1" x14ac:dyDescent="0.25">
      <c r="A104" s="14" t="s">
        <v>570</v>
      </c>
      <c r="B104" s="9" t="s">
        <v>284</v>
      </c>
      <c r="C104" s="12" t="s">
        <v>571</v>
      </c>
      <c r="D104" s="259" t="s">
        <v>593</v>
      </c>
      <c r="E104" s="169" t="s">
        <v>594</v>
      </c>
      <c r="F104" s="235">
        <v>0.87360000000000004</v>
      </c>
      <c r="G104" s="11"/>
      <c r="H104" s="271">
        <v>33</v>
      </c>
      <c r="I104" s="11"/>
      <c r="J104" s="249"/>
      <c r="K104" s="249"/>
      <c r="L104" s="249"/>
      <c r="M104" s="249"/>
      <c r="N104" s="249"/>
      <c r="O104" s="249"/>
      <c r="P104" s="249">
        <f t="shared" si="8"/>
        <v>0</v>
      </c>
      <c r="Q104" s="249"/>
      <c r="T104" s="249"/>
      <c r="U104" s="249"/>
      <c r="V104" s="249"/>
      <c r="W104" s="249"/>
      <c r="X104" s="249"/>
      <c r="Y104" s="249"/>
      <c r="Z104" s="249">
        <f t="shared" si="9"/>
        <v>0</v>
      </c>
      <c r="AA104" s="249"/>
      <c r="AC104" s="249"/>
      <c r="AD104" s="249"/>
      <c r="AE104" s="249"/>
      <c r="AF104" s="249"/>
      <c r="AG104" s="249"/>
      <c r="AH104" s="249"/>
      <c r="AI104" s="249">
        <f t="shared" si="10"/>
        <v>0</v>
      </c>
      <c r="AJ104" s="249"/>
      <c r="AL104" s="249"/>
      <c r="AM104" s="249"/>
      <c r="AN104" s="249"/>
      <c r="AO104" s="249"/>
      <c r="AP104" s="249"/>
      <c r="AQ104" s="249"/>
      <c r="AR104" s="249">
        <f t="shared" si="11"/>
        <v>0</v>
      </c>
      <c r="AS104" s="249"/>
    </row>
    <row r="105" spans="1:45" ht="30" customHeight="1" x14ac:dyDescent="0.25">
      <c r="A105" s="14" t="s">
        <v>570</v>
      </c>
      <c r="B105" s="9" t="s">
        <v>284</v>
      </c>
      <c r="C105" s="12" t="s">
        <v>571</v>
      </c>
      <c r="D105" s="259" t="s">
        <v>593</v>
      </c>
      <c r="E105" s="169" t="s">
        <v>594</v>
      </c>
      <c r="F105" s="240">
        <v>0.78500000000000003</v>
      </c>
      <c r="G105" s="11"/>
      <c r="H105" s="271">
        <v>33</v>
      </c>
      <c r="I105" s="11"/>
      <c r="J105" s="249"/>
      <c r="K105" s="249"/>
      <c r="L105" s="249"/>
      <c r="M105" s="249"/>
      <c r="N105" s="249"/>
      <c r="O105" s="249"/>
      <c r="P105" s="249">
        <f t="shared" si="8"/>
        <v>0</v>
      </c>
      <c r="Q105" s="249"/>
      <c r="T105" s="249"/>
      <c r="U105" s="249"/>
      <c r="V105" s="249"/>
      <c r="W105" s="249"/>
      <c r="X105" s="249"/>
      <c r="Y105" s="249"/>
      <c r="Z105" s="249">
        <f t="shared" si="9"/>
        <v>0</v>
      </c>
      <c r="AA105" s="249"/>
      <c r="AC105" s="249"/>
      <c r="AD105" s="249"/>
      <c r="AE105" s="249"/>
      <c r="AF105" s="249"/>
      <c r="AG105" s="249"/>
      <c r="AH105" s="249"/>
      <c r="AI105" s="249">
        <f t="shared" si="10"/>
        <v>0</v>
      </c>
      <c r="AJ105" s="249"/>
      <c r="AL105" s="249"/>
      <c r="AM105" s="249"/>
      <c r="AN105" s="249"/>
      <c r="AO105" s="249"/>
      <c r="AP105" s="249"/>
      <c r="AQ105" s="249"/>
      <c r="AR105" s="249">
        <f t="shared" si="11"/>
        <v>0</v>
      </c>
      <c r="AS105" s="249"/>
    </row>
    <row r="106" spans="1:45" ht="30" customHeight="1" x14ac:dyDescent="0.25">
      <c r="A106" s="14" t="s">
        <v>570</v>
      </c>
      <c r="B106" s="9" t="s">
        <v>284</v>
      </c>
      <c r="C106" s="12" t="s">
        <v>571</v>
      </c>
      <c r="D106" s="259" t="s">
        <v>596</v>
      </c>
      <c r="E106" s="169" t="s">
        <v>597</v>
      </c>
      <c r="F106" s="240">
        <v>0.78500000000000003</v>
      </c>
      <c r="G106" s="11"/>
      <c r="H106" s="271">
        <v>5</v>
      </c>
      <c r="I106" s="11"/>
      <c r="J106" s="249"/>
      <c r="K106" s="249"/>
      <c r="L106" s="249"/>
      <c r="M106" s="249"/>
      <c r="N106" s="249"/>
      <c r="O106" s="249"/>
      <c r="P106" s="249">
        <f t="shared" si="8"/>
        <v>0</v>
      </c>
      <c r="Q106" s="249"/>
      <c r="T106" s="249"/>
      <c r="U106" s="249"/>
      <c r="V106" s="249"/>
      <c r="W106" s="249"/>
      <c r="X106" s="249"/>
      <c r="Y106" s="249"/>
      <c r="Z106" s="249">
        <f t="shared" si="9"/>
        <v>0</v>
      </c>
      <c r="AA106" s="249"/>
      <c r="AC106" s="249"/>
      <c r="AD106" s="249"/>
      <c r="AE106" s="249"/>
      <c r="AF106" s="249"/>
      <c r="AG106" s="249"/>
      <c r="AH106" s="249"/>
      <c r="AI106" s="249">
        <f t="shared" si="10"/>
        <v>0</v>
      </c>
      <c r="AJ106" s="249"/>
      <c r="AL106" s="249"/>
      <c r="AM106" s="249"/>
      <c r="AN106" s="249"/>
      <c r="AO106" s="249"/>
      <c r="AP106" s="249"/>
      <c r="AQ106" s="249"/>
      <c r="AR106" s="249">
        <f t="shared" si="11"/>
        <v>0</v>
      </c>
      <c r="AS106" s="249"/>
    </row>
    <row r="107" spans="1:45" ht="30" customHeight="1" x14ac:dyDescent="0.25">
      <c r="A107" s="14" t="s">
        <v>570</v>
      </c>
      <c r="B107" s="9" t="s">
        <v>284</v>
      </c>
      <c r="C107" s="12" t="s">
        <v>571</v>
      </c>
      <c r="D107" s="259" t="s">
        <v>598</v>
      </c>
      <c r="E107" s="169" t="s">
        <v>599</v>
      </c>
      <c r="F107" s="240">
        <v>0.78500000000000003</v>
      </c>
      <c r="G107" s="11"/>
      <c r="H107" s="271">
        <v>10</v>
      </c>
      <c r="I107" s="11"/>
      <c r="J107" s="249"/>
      <c r="K107" s="249"/>
      <c r="L107" s="249"/>
      <c r="M107" s="249"/>
      <c r="N107" s="249"/>
      <c r="O107" s="249"/>
      <c r="P107" s="249">
        <f t="shared" si="8"/>
        <v>0</v>
      </c>
      <c r="Q107" s="249"/>
      <c r="T107" s="249"/>
      <c r="U107" s="249"/>
      <c r="V107" s="249"/>
      <c r="W107" s="249"/>
      <c r="X107" s="249"/>
      <c r="Y107" s="249"/>
      <c r="Z107" s="249">
        <f t="shared" si="9"/>
        <v>0</v>
      </c>
      <c r="AA107" s="249"/>
      <c r="AC107" s="249"/>
      <c r="AD107" s="249"/>
      <c r="AE107" s="249"/>
      <c r="AF107" s="249"/>
      <c r="AG107" s="249"/>
      <c r="AH107" s="249"/>
      <c r="AI107" s="249">
        <f t="shared" si="10"/>
        <v>0</v>
      </c>
      <c r="AJ107" s="249"/>
      <c r="AL107" s="249"/>
      <c r="AM107" s="249"/>
      <c r="AN107" s="249"/>
      <c r="AO107" s="249"/>
      <c r="AP107" s="249"/>
      <c r="AQ107" s="249"/>
      <c r="AR107" s="249">
        <f t="shared" si="11"/>
        <v>0</v>
      </c>
      <c r="AS107" s="249"/>
    </row>
    <row r="108" spans="1:45" ht="30" customHeight="1" x14ac:dyDescent="0.25">
      <c r="A108" s="14" t="s">
        <v>570</v>
      </c>
      <c r="B108" s="9" t="s">
        <v>284</v>
      </c>
      <c r="C108" s="12" t="s">
        <v>571</v>
      </c>
      <c r="D108" s="259" t="s">
        <v>600</v>
      </c>
      <c r="E108" s="169" t="s">
        <v>601</v>
      </c>
      <c r="F108" s="240">
        <v>0.78500000000000003</v>
      </c>
      <c r="G108" s="11"/>
      <c r="H108" s="271">
        <v>110</v>
      </c>
      <c r="I108" s="11"/>
      <c r="J108" s="249"/>
      <c r="K108" s="249"/>
      <c r="L108" s="249"/>
      <c r="M108" s="249"/>
      <c r="N108" s="249"/>
      <c r="O108" s="249"/>
      <c r="P108" s="249">
        <f t="shared" si="8"/>
        <v>0</v>
      </c>
      <c r="Q108" s="249"/>
      <c r="T108" s="249"/>
      <c r="U108" s="249"/>
      <c r="V108" s="249"/>
      <c r="W108" s="249"/>
      <c r="X108" s="249"/>
      <c r="Y108" s="249"/>
      <c r="Z108" s="249">
        <f t="shared" si="9"/>
        <v>0</v>
      </c>
      <c r="AA108" s="249"/>
      <c r="AC108" s="249"/>
      <c r="AD108" s="249"/>
      <c r="AE108" s="249"/>
      <c r="AF108" s="249"/>
      <c r="AG108" s="249"/>
      <c r="AH108" s="249"/>
      <c r="AI108" s="249">
        <f t="shared" si="10"/>
        <v>0</v>
      </c>
      <c r="AJ108" s="249"/>
      <c r="AL108" s="249"/>
      <c r="AM108" s="249"/>
      <c r="AN108" s="249"/>
      <c r="AO108" s="249"/>
      <c r="AP108" s="249"/>
      <c r="AQ108" s="249"/>
      <c r="AR108" s="249">
        <f t="shared" si="11"/>
        <v>0</v>
      </c>
      <c r="AS108" s="249"/>
    </row>
    <row r="109" spans="1:45" ht="30" customHeight="1" x14ac:dyDescent="0.25">
      <c r="A109" s="14" t="s">
        <v>570</v>
      </c>
      <c r="B109" s="9" t="s">
        <v>284</v>
      </c>
      <c r="C109" s="12" t="s">
        <v>571</v>
      </c>
      <c r="D109" s="259" t="s">
        <v>600</v>
      </c>
      <c r="E109" s="169" t="s">
        <v>601</v>
      </c>
      <c r="F109" s="235">
        <v>0.95230000000000004</v>
      </c>
      <c r="G109" s="11"/>
      <c r="H109" s="271">
        <v>110</v>
      </c>
      <c r="I109" s="11"/>
      <c r="J109" s="249"/>
      <c r="K109" s="249"/>
      <c r="L109" s="249"/>
      <c r="M109" s="249"/>
      <c r="N109" s="249"/>
      <c r="O109" s="249"/>
      <c r="P109" s="249">
        <f t="shared" si="8"/>
        <v>0</v>
      </c>
      <c r="Q109" s="249"/>
      <c r="T109" s="249"/>
      <c r="U109" s="249"/>
      <c r="V109" s="249"/>
      <c r="W109" s="249"/>
      <c r="X109" s="249"/>
      <c r="Y109" s="249"/>
      <c r="Z109" s="249">
        <f t="shared" si="9"/>
        <v>0</v>
      </c>
      <c r="AA109" s="249"/>
      <c r="AC109" s="249"/>
      <c r="AD109" s="249"/>
      <c r="AE109" s="249"/>
      <c r="AF109" s="249"/>
      <c r="AG109" s="249"/>
      <c r="AH109" s="249"/>
      <c r="AI109" s="249">
        <f t="shared" si="10"/>
        <v>0</v>
      </c>
      <c r="AJ109" s="249"/>
      <c r="AL109" s="249"/>
      <c r="AM109" s="249"/>
      <c r="AN109" s="249"/>
      <c r="AO109" s="249"/>
      <c r="AP109" s="249"/>
      <c r="AQ109" s="249"/>
      <c r="AR109" s="249">
        <f t="shared" si="11"/>
        <v>0</v>
      </c>
      <c r="AS109" s="249"/>
    </row>
    <row r="110" spans="1:45" ht="30" customHeight="1" x14ac:dyDescent="0.25">
      <c r="A110" s="14" t="s">
        <v>570</v>
      </c>
      <c r="B110" s="9" t="s">
        <v>284</v>
      </c>
      <c r="C110" s="12" t="s">
        <v>571</v>
      </c>
      <c r="D110" s="259" t="s">
        <v>600</v>
      </c>
      <c r="E110" s="169" t="s">
        <v>601</v>
      </c>
      <c r="F110" s="20">
        <v>0.94830000000000003</v>
      </c>
      <c r="G110" s="11"/>
      <c r="H110" s="271">
        <v>110</v>
      </c>
      <c r="I110" s="11"/>
      <c r="J110" s="249"/>
      <c r="K110" s="249"/>
      <c r="L110" s="249"/>
      <c r="M110" s="249"/>
      <c r="N110" s="249"/>
      <c r="O110" s="249"/>
      <c r="P110" s="249">
        <f t="shared" si="8"/>
        <v>0</v>
      </c>
      <c r="Q110" s="249"/>
      <c r="T110" s="249"/>
      <c r="U110" s="249"/>
      <c r="V110" s="249"/>
      <c r="W110" s="249"/>
      <c r="X110" s="249"/>
      <c r="Y110" s="249"/>
      <c r="Z110" s="249">
        <f t="shared" si="9"/>
        <v>0</v>
      </c>
      <c r="AA110" s="249"/>
      <c r="AC110" s="249"/>
      <c r="AD110" s="249"/>
      <c r="AE110" s="249"/>
      <c r="AF110" s="249"/>
      <c r="AG110" s="249"/>
      <c r="AH110" s="249"/>
      <c r="AI110" s="249">
        <f t="shared" si="10"/>
        <v>0</v>
      </c>
      <c r="AJ110" s="249"/>
      <c r="AL110" s="249"/>
      <c r="AM110" s="249"/>
      <c r="AN110" s="249"/>
      <c r="AO110" s="249"/>
      <c r="AP110" s="249"/>
      <c r="AQ110" s="249"/>
      <c r="AR110" s="249">
        <f t="shared" si="11"/>
        <v>0</v>
      </c>
      <c r="AS110" s="249"/>
    </row>
    <row r="111" spans="1:45" ht="30" customHeight="1" x14ac:dyDescent="0.25">
      <c r="A111" s="14" t="s">
        <v>570</v>
      </c>
      <c r="B111" s="9" t="s">
        <v>284</v>
      </c>
      <c r="C111" s="12" t="s">
        <v>571</v>
      </c>
      <c r="D111" s="259" t="s">
        <v>602</v>
      </c>
      <c r="E111" s="169" t="s">
        <v>603</v>
      </c>
      <c r="F111" s="20">
        <v>0.94830000000000003</v>
      </c>
      <c r="G111" s="11"/>
      <c r="H111" s="271">
        <v>110</v>
      </c>
      <c r="I111" s="11"/>
      <c r="J111" s="249"/>
      <c r="K111" s="249"/>
      <c r="L111" s="249"/>
      <c r="M111" s="249"/>
      <c r="N111" s="249"/>
      <c r="O111" s="249"/>
      <c r="P111" s="249">
        <f t="shared" si="8"/>
        <v>0</v>
      </c>
      <c r="Q111" s="249"/>
      <c r="T111" s="249"/>
      <c r="U111" s="249"/>
      <c r="V111" s="249"/>
      <c r="W111" s="249"/>
      <c r="X111" s="249"/>
      <c r="Y111" s="249"/>
      <c r="Z111" s="249">
        <f t="shared" si="9"/>
        <v>0</v>
      </c>
      <c r="AA111" s="249"/>
      <c r="AC111" s="249"/>
      <c r="AD111" s="249"/>
      <c r="AE111" s="249"/>
      <c r="AF111" s="249"/>
      <c r="AG111" s="249"/>
      <c r="AH111" s="249"/>
      <c r="AI111" s="249">
        <f t="shared" si="10"/>
        <v>0</v>
      </c>
      <c r="AJ111" s="249"/>
      <c r="AL111" s="249"/>
      <c r="AM111" s="249"/>
      <c r="AN111" s="249"/>
      <c r="AO111" s="249"/>
      <c r="AP111" s="249"/>
      <c r="AQ111" s="249"/>
      <c r="AR111" s="249">
        <f t="shared" si="11"/>
        <v>0</v>
      </c>
      <c r="AS111" s="249"/>
    </row>
    <row r="112" spans="1:45" ht="30" customHeight="1" x14ac:dyDescent="0.25">
      <c r="A112" s="14" t="s">
        <v>570</v>
      </c>
      <c r="B112" s="9" t="s">
        <v>284</v>
      </c>
      <c r="C112" s="12" t="s">
        <v>571</v>
      </c>
      <c r="D112" s="259" t="s">
        <v>604</v>
      </c>
      <c r="E112" s="169" t="s">
        <v>392</v>
      </c>
      <c r="F112" s="20">
        <v>0.94830000000000003</v>
      </c>
      <c r="G112" s="11"/>
      <c r="H112" s="271">
        <v>639</v>
      </c>
      <c r="I112" s="11"/>
      <c r="J112" s="249"/>
      <c r="K112" s="249"/>
      <c r="L112" s="249"/>
      <c r="M112" s="249"/>
      <c r="N112" s="249"/>
      <c r="O112" s="249"/>
      <c r="P112" s="249">
        <f t="shared" si="8"/>
        <v>0</v>
      </c>
      <c r="Q112" s="249"/>
      <c r="T112" s="249"/>
      <c r="U112" s="249"/>
      <c r="V112" s="249"/>
      <c r="W112" s="249"/>
      <c r="X112" s="249"/>
      <c r="Y112" s="249"/>
      <c r="Z112" s="249">
        <f t="shared" si="9"/>
        <v>0</v>
      </c>
      <c r="AA112" s="249"/>
      <c r="AC112" s="249"/>
      <c r="AD112" s="249"/>
      <c r="AE112" s="249"/>
      <c r="AF112" s="249"/>
      <c r="AG112" s="249"/>
      <c r="AH112" s="249"/>
      <c r="AI112" s="249">
        <f t="shared" si="10"/>
        <v>0</v>
      </c>
      <c r="AJ112" s="249"/>
      <c r="AL112" s="249"/>
      <c r="AM112" s="249"/>
      <c r="AN112" s="249"/>
      <c r="AO112" s="249"/>
      <c r="AP112" s="249"/>
      <c r="AQ112" s="249"/>
      <c r="AR112" s="249">
        <f t="shared" si="11"/>
        <v>0</v>
      </c>
      <c r="AS112" s="249"/>
    </row>
    <row r="113" spans="1:45" ht="30" customHeight="1" x14ac:dyDescent="0.25">
      <c r="A113" s="14" t="s">
        <v>570</v>
      </c>
      <c r="B113" s="9" t="s">
        <v>284</v>
      </c>
      <c r="C113" s="12" t="s">
        <v>571</v>
      </c>
      <c r="D113" s="259" t="s">
        <v>604</v>
      </c>
      <c r="E113" s="169" t="s">
        <v>392</v>
      </c>
      <c r="F113" s="20">
        <v>0.94830000000000003</v>
      </c>
      <c r="G113" s="11"/>
      <c r="H113" s="271">
        <v>626</v>
      </c>
      <c r="I113" s="11"/>
      <c r="J113" s="249"/>
      <c r="K113" s="249"/>
      <c r="L113" s="249"/>
      <c r="M113" s="249"/>
      <c r="N113" s="249"/>
      <c r="O113" s="249"/>
      <c r="P113" s="249">
        <f t="shared" si="8"/>
        <v>0</v>
      </c>
      <c r="Q113" s="249"/>
      <c r="T113" s="249"/>
      <c r="U113" s="249"/>
      <c r="V113" s="249"/>
      <c r="W113" s="249"/>
      <c r="X113" s="249"/>
      <c r="Y113" s="249"/>
      <c r="Z113" s="249">
        <f t="shared" si="9"/>
        <v>0</v>
      </c>
      <c r="AA113" s="249"/>
      <c r="AC113" s="249"/>
      <c r="AD113" s="249"/>
      <c r="AE113" s="249"/>
      <c r="AF113" s="249"/>
      <c r="AG113" s="249"/>
      <c r="AH113" s="249"/>
      <c r="AI113" s="249">
        <f t="shared" si="10"/>
        <v>0</v>
      </c>
      <c r="AJ113" s="249"/>
      <c r="AL113" s="249"/>
      <c r="AM113" s="249"/>
      <c r="AN113" s="249"/>
      <c r="AO113" s="249"/>
      <c r="AP113" s="249"/>
      <c r="AQ113" s="249"/>
      <c r="AR113" s="249">
        <f t="shared" si="11"/>
        <v>0</v>
      </c>
      <c r="AS113" s="249"/>
    </row>
    <row r="114" spans="1:45" ht="30" customHeight="1" x14ac:dyDescent="0.25">
      <c r="A114" s="14" t="s">
        <v>570</v>
      </c>
      <c r="B114" s="9" t="s">
        <v>284</v>
      </c>
      <c r="C114" s="12" t="s">
        <v>571</v>
      </c>
      <c r="D114" s="259" t="s">
        <v>604</v>
      </c>
      <c r="E114" s="169" t="s">
        <v>392</v>
      </c>
      <c r="F114" s="20">
        <v>0.94830000000000003</v>
      </c>
      <c r="G114" s="11"/>
      <c r="H114" s="271">
        <v>626</v>
      </c>
      <c r="I114" s="11"/>
      <c r="J114" s="249"/>
      <c r="K114" s="249"/>
      <c r="L114" s="249"/>
      <c r="M114" s="249"/>
      <c r="N114" s="249"/>
      <c r="O114" s="249"/>
      <c r="P114" s="249">
        <f t="shared" si="8"/>
        <v>0</v>
      </c>
      <c r="Q114" s="249"/>
      <c r="T114" s="249"/>
      <c r="U114" s="249"/>
      <c r="V114" s="249"/>
      <c r="W114" s="249"/>
      <c r="X114" s="249"/>
      <c r="Y114" s="249"/>
      <c r="Z114" s="249">
        <f t="shared" si="9"/>
        <v>0</v>
      </c>
      <c r="AA114" s="249"/>
      <c r="AC114" s="249"/>
      <c r="AD114" s="249"/>
      <c r="AE114" s="249"/>
      <c r="AF114" s="249"/>
      <c r="AG114" s="249"/>
      <c r="AH114" s="249"/>
      <c r="AI114" s="249">
        <f t="shared" si="10"/>
        <v>0</v>
      </c>
      <c r="AJ114" s="249"/>
      <c r="AL114" s="249"/>
      <c r="AM114" s="249"/>
      <c r="AN114" s="249"/>
      <c r="AO114" s="249"/>
      <c r="AP114" s="249"/>
      <c r="AQ114" s="249"/>
      <c r="AR114" s="249">
        <f t="shared" si="11"/>
        <v>0</v>
      </c>
      <c r="AS114" s="249"/>
    </row>
    <row r="115" spans="1:45" ht="30" customHeight="1" x14ac:dyDescent="0.25">
      <c r="A115" s="14" t="s">
        <v>570</v>
      </c>
      <c r="B115" s="9" t="s">
        <v>284</v>
      </c>
      <c r="C115" s="12" t="s">
        <v>571</v>
      </c>
      <c r="D115" s="259" t="s">
        <v>604</v>
      </c>
      <c r="E115" s="169" t="s">
        <v>392</v>
      </c>
      <c r="F115" s="20">
        <v>0.91069999999999995</v>
      </c>
      <c r="G115" s="11"/>
      <c r="H115" s="271">
        <v>626</v>
      </c>
      <c r="I115" s="11"/>
      <c r="J115" s="249"/>
      <c r="K115" s="249"/>
      <c r="L115" s="249"/>
      <c r="M115" s="249"/>
      <c r="N115" s="249"/>
      <c r="O115" s="249"/>
      <c r="P115" s="249">
        <f t="shared" si="8"/>
        <v>0</v>
      </c>
      <c r="Q115" s="249"/>
      <c r="T115" s="249"/>
      <c r="U115" s="249"/>
      <c r="V115" s="249"/>
      <c r="W115" s="249"/>
      <c r="X115" s="249"/>
      <c r="Y115" s="249"/>
      <c r="Z115" s="249">
        <f t="shared" si="9"/>
        <v>0</v>
      </c>
      <c r="AA115" s="249"/>
      <c r="AC115" s="249"/>
      <c r="AD115" s="249"/>
      <c r="AE115" s="249"/>
      <c r="AF115" s="249"/>
      <c r="AG115" s="249"/>
      <c r="AH115" s="249"/>
      <c r="AI115" s="249">
        <f t="shared" si="10"/>
        <v>0</v>
      </c>
      <c r="AJ115" s="249"/>
      <c r="AL115" s="249"/>
      <c r="AM115" s="249"/>
      <c r="AN115" s="249"/>
      <c r="AO115" s="249"/>
      <c r="AP115" s="249"/>
      <c r="AQ115" s="249"/>
      <c r="AR115" s="249">
        <f t="shared" si="11"/>
        <v>0</v>
      </c>
      <c r="AS115" s="249"/>
    </row>
    <row r="116" spans="1:45" ht="30" customHeight="1" x14ac:dyDescent="0.25">
      <c r="A116" s="14" t="s">
        <v>570</v>
      </c>
      <c r="B116" s="9" t="s">
        <v>284</v>
      </c>
      <c r="C116" s="12" t="s">
        <v>571</v>
      </c>
      <c r="D116" s="259" t="s">
        <v>604</v>
      </c>
      <c r="E116" s="169" t="s">
        <v>392</v>
      </c>
      <c r="F116" s="20">
        <v>0.91069999999999995</v>
      </c>
      <c r="G116" s="11"/>
      <c r="H116" s="271">
        <v>626</v>
      </c>
      <c r="I116" s="11"/>
      <c r="J116" s="249"/>
      <c r="K116" s="249"/>
      <c r="L116" s="249"/>
      <c r="M116" s="249"/>
      <c r="N116" s="249"/>
      <c r="O116" s="249"/>
      <c r="P116" s="249">
        <f t="shared" si="8"/>
        <v>0</v>
      </c>
      <c r="Q116" s="249"/>
      <c r="T116" s="249"/>
      <c r="U116" s="249"/>
      <c r="V116" s="249"/>
      <c r="W116" s="249"/>
      <c r="X116" s="249"/>
      <c r="Y116" s="249"/>
      <c r="Z116" s="249">
        <f t="shared" si="9"/>
        <v>0</v>
      </c>
      <c r="AA116" s="249"/>
      <c r="AC116" s="249"/>
      <c r="AD116" s="249"/>
      <c r="AE116" s="249"/>
      <c r="AF116" s="249"/>
      <c r="AG116" s="249"/>
      <c r="AH116" s="249"/>
      <c r="AI116" s="249">
        <f t="shared" si="10"/>
        <v>0</v>
      </c>
      <c r="AJ116" s="249"/>
      <c r="AL116" s="249"/>
      <c r="AM116" s="249"/>
      <c r="AN116" s="249"/>
      <c r="AO116" s="249"/>
      <c r="AP116" s="249"/>
      <c r="AQ116" s="249"/>
      <c r="AR116" s="249">
        <f t="shared" si="11"/>
        <v>0</v>
      </c>
      <c r="AS116" s="249"/>
    </row>
    <row r="117" spans="1:45" ht="30" customHeight="1" x14ac:dyDescent="0.25">
      <c r="A117" s="14" t="s">
        <v>570</v>
      </c>
      <c r="B117" s="9" t="s">
        <v>284</v>
      </c>
      <c r="C117" s="12" t="s">
        <v>571</v>
      </c>
      <c r="D117" s="259" t="s">
        <v>604</v>
      </c>
      <c r="E117" s="169" t="s">
        <v>392</v>
      </c>
      <c r="F117" s="20">
        <v>0.91069999999999995</v>
      </c>
      <c r="G117" s="11"/>
      <c r="H117" s="271">
        <v>626</v>
      </c>
      <c r="I117" s="11"/>
      <c r="J117" s="249"/>
      <c r="K117" s="249"/>
      <c r="L117" s="249"/>
      <c r="M117" s="249"/>
      <c r="N117" s="249"/>
      <c r="O117" s="249"/>
      <c r="P117" s="249">
        <f t="shared" si="8"/>
        <v>0</v>
      </c>
      <c r="Q117" s="249"/>
      <c r="T117" s="249"/>
      <c r="U117" s="249"/>
      <c r="V117" s="249"/>
      <c r="W117" s="249"/>
      <c r="X117" s="249"/>
      <c r="Y117" s="249"/>
      <c r="Z117" s="249">
        <f t="shared" si="9"/>
        <v>0</v>
      </c>
      <c r="AA117" s="249"/>
      <c r="AC117" s="249"/>
      <c r="AD117" s="249"/>
      <c r="AE117" s="249"/>
      <c r="AF117" s="249"/>
      <c r="AG117" s="249"/>
      <c r="AH117" s="249"/>
      <c r="AI117" s="249">
        <f t="shared" si="10"/>
        <v>0</v>
      </c>
      <c r="AJ117" s="249"/>
      <c r="AL117" s="249"/>
      <c r="AM117" s="249"/>
      <c r="AN117" s="249"/>
      <c r="AO117" s="249"/>
      <c r="AP117" s="249"/>
      <c r="AQ117" s="249"/>
      <c r="AR117" s="249">
        <f t="shared" si="11"/>
        <v>0</v>
      </c>
      <c r="AS117" s="249"/>
    </row>
    <row r="118" spans="1:45" ht="30" customHeight="1" x14ac:dyDescent="0.25">
      <c r="A118" s="14" t="s">
        <v>570</v>
      </c>
      <c r="B118" s="9" t="s">
        <v>284</v>
      </c>
      <c r="C118" s="12" t="s">
        <v>571</v>
      </c>
      <c r="D118" s="259" t="s">
        <v>604</v>
      </c>
      <c r="E118" s="169" t="s">
        <v>392</v>
      </c>
      <c r="F118" s="235">
        <v>0.88560000000000005</v>
      </c>
      <c r="G118" s="11"/>
      <c r="H118" s="271">
        <v>143</v>
      </c>
      <c r="I118" s="11"/>
      <c r="J118" s="249"/>
      <c r="K118" s="249"/>
      <c r="L118" s="249"/>
      <c r="M118" s="249"/>
      <c r="N118" s="249"/>
      <c r="O118" s="249"/>
      <c r="P118" s="249">
        <f t="shared" si="8"/>
        <v>0</v>
      </c>
      <c r="Q118" s="249"/>
      <c r="T118" s="249"/>
      <c r="U118" s="249"/>
      <c r="V118" s="249"/>
      <c r="W118" s="249"/>
      <c r="X118" s="249"/>
      <c r="Y118" s="249"/>
      <c r="Z118" s="249">
        <f t="shared" si="9"/>
        <v>0</v>
      </c>
      <c r="AA118" s="249"/>
      <c r="AC118" s="249"/>
      <c r="AD118" s="249"/>
      <c r="AE118" s="249"/>
      <c r="AF118" s="249"/>
      <c r="AG118" s="249"/>
      <c r="AH118" s="249"/>
      <c r="AI118" s="249">
        <f t="shared" si="10"/>
        <v>0</v>
      </c>
      <c r="AJ118" s="249"/>
      <c r="AL118" s="249"/>
      <c r="AM118" s="249"/>
      <c r="AN118" s="249"/>
      <c r="AO118" s="249"/>
      <c r="AP118" s="249"/>
      <c r="AQ118" s="249"/>
      <c r="AR118" s="249">
        <f t="shared" si="11"/>
        <v>0</v>
      </c>
      <c r="AS118" s="249"/>
    </row>
    <row r="119" spans="1:45" ht="33" x14ac:dyDescent="0.25">
      <c r="A119" s="14" t="s">
        <v>570</v>
      </c>
      <c r="B119" s="9" t="s">
        <v>284</v>
      </c>
      <c r="C119" s="12" t="s">
        <v>571</v>
      </c>
      <c r="D119" s="259" t="s">
        <v>604</v>
      </c>
      <c r="E119" s="169" t="s">
        <v>392</v>
      </c>
      <c r="F119" s="235">
        <v>0.88560000000000005</v>
      </c>
      <c r="G119" s="11"/>
      <c r="H119" s="271">
        <v>29</v>
      </c>
      <c r="I119" s="11"/>
      <c r="J119" s="249"/>
      <c r="K119" s="249"/>
      <c r="L119" s="249"/>
      <c r="M119" s="249"/>
      <c r="N119" s="249"/>
      <c r="O119" s="249"/>
      <c r="P119" s="249">
        <f t="shared" si="8"/>
        <v>0</v>
      </c>
      <c r="Q119" s="249"/>
      <c r="T119" s="249"/>
      <c r="U119" s="249"/>
      <c r="V119" s="249"/>
      <c r="W119" s="249"/>
      <c r="X119" s="249"/>
      <c r="Y119" s="249"/>
      <c r="Z119" s="249">
        <f t="shared" si="9"/>
        <v>0</v>
      </c>
      <c r="AA119" s="249"/>
      <c r="AC119" s="249"/>
      <c r="AD119" s="249"/>
      <c r="AE119" s="249"/>
      <c r="AF119" s="249"/>
      <c r="AG119" s="249"/>
      <c r="AH119" s="249"/>
      <c r="AI119" s="249">
        <f t="shared" si="10"/>
        <v>0</v>
      </c>
      <c r="AJ119" s="249"/>
      <c r="AL119" s="249"/>
      <c r="AM119" s="249"/>
      <c r="AN119" s="249"/>
      <c r="AO119" s="249"/>
      <c r="AP119" s="249"/>
      <c r="AQ119" s="249"/>
      <c r="AR119" s="249">
        <f t="shared" si="11"/>
        <v>0</v>
      </c>
      <c r="AS119" s="249"/>
    </row>
    <row r="120" spans="1:45" ht="33" x14ac:dyDescent="0.25">
      <c r="A120" s="14" t="s">
        <v>570</v>
      </c>
      <c r="B120" s="9" t="s">
        <v>284</v>
      </c>
      <c r="C120" s="12" t="s">
        <v>571</v>
      </c>
      <c r="D120" s="259" t="s">
        <v>604</v>
      </c>
      <c r="E120" s="169" t="s">
        <v>392</v>
      </c>
      <c r="F120" s="235">
        <v>0.88560000000000005</v>
      </c>
      <c r="G120" s="11"/>
      <c r="H120" s="271">
        <v>798</v>
      </c>
      <c r="I120" s="11"/>
      <c r="J120" s="249"/>
      <c r="K120" s="249"/>
      <c r="L120" s="249"/>
      <c r="M120" s="249"/>
      <c r="N120" s="249"/>
      <c r="O120" s="249"/>
      <c r="P120" s="249">
        <f t="shared" si="8"/>
        <v>0</v>
      </c>
      <c r="Q120" s="249"/>
      <c r="T120" s="249"/>
      <c r="U120" s="249"/>
      <c r="V120" s="249"/>
      <c r="W120" s="249"/>
      <c r="X120" s="249"/>
      <c r="Y120" s="249"/>
      <c r="Z120" s="249">
        <f t="shared" si="9"/>
        <v>0</v>
      </c>
      <c r="AA120" s="249"/>
      <c r="AC120" s="249"/>
      <c r="AD120" s="249"/>
      <c r="AE120" s="249"/>
      <c r="AF120" s="249"/>
      <c r="AG120" s="249"/>
      <c r="AH120" s="249"/>
      <c r="AI120" s="249">
        <f t="shared" si="10"/>
        <v>0</v>
      </c>
      <c r="AJ120" s="249"/>
      <c r="AL120" s="249"/>
      <c r="AM120" s="249"/>
      <c r="AN120" s="249"/>
      <c r="AO120" s="249"/>
      <c r="AP120" s="249"/>
      <c r="AQ120" s="249"/>
      <c r="AR120" s="249">
        <f t="shared" si="11"/>
        <v>0</v>
      </c>
      <c r="AS120" s="249"/>
    </row>
    <row r="121" spans="1:45" ht="33" x14ac:dyDescent="0.25">
      <c r="A121" s="14" t="s">
        <v>570</v>
      </c>
      <c r="B121" s="9" t="s">
        <v>284</v>
      </c>
      <c r="C121" s="12" t="s">
        <v>571</v>
      </c>
      <c r="D121" s="259" t="s">
        <v>605</v>
      </c>
      <c r="E121" s="169" t="s">
        <v>606</v>
      </c>
      <c r="F121" s="235">
        <v>0.88560000000000005</v>
      </c>
      <c r="G121" s="11"/>
      <c r="H121" s="271">
        <v>16</v>
      </c>
      <c r="I121" s="11"/>
      <c r="J121" s="249"/>
      <c r="K121" s="249"/>
      <c r="L121" s="249"/>
      <c r="M121" s="249"/>
      <c r="N121" s="249"/>
      <c r="O121" s="249"/>
      <c r="P121" s="249">
        <f t="shared" si="8"/>
        <v>0</v>
      </c>
      <c r="Q121" s="249"/>
      <c r="T121" s="249"/>
      <c r="U121" s="249"/>
      <c r="V121" s="249"/>
      <c r="W121" s="249"/>
      <c r="X121" s="249"/>
      <c r="Y121" s="249"/>
      <c r="Z121" s="249">
        <f t="shared" si="9"/>
        <v>0</v>
      </c>
      <c r="AA121" s="249"/>
      <c r="AC121" s="249"/>
      <c r="AD121" s="249"/>
      <c r="AE121" s="249"/>
      <c r="AF121" s="249"/>
      <c r="AG121" s="249"/>
      <c r="AH121" s="249"/>
      <c r="AI121" s="249">
        <f t="shared" si="10"/>
        <v>0</v>
      </c>
      <c r="AJ121" s="249"/>
      <c r="AL121" s="249"/>
      <c r="AM121" s="249"/>
      <c r="AN121" s="249"/>
      <c r="AO121" s="249"/>
      <c r="AP121" s="249"/>
      <c r="AQ121" s="249"/>
      <c r="AR121" s="249">
        <f t="shared" si="11"/>
        <v>0</v>
      </c>
      <c r="AS121" s="249"/>
    </row>
    <row r="122" spans="1:45" ht="33" x14ac:dyDescent="0.25">
      <c r="A122" s="14" t="s">
        <v>570</v>
      </c>
      <c r="B122" s="9" t="s">
        <v>284</v>
      </c>
      <c r="C122" s="12" t="s">
        <v>571</v>
      </c>
      <c r="D122" s="259" t="s">
        <v>605</v>
      </c>
      <c r="E122" s="169" t="s">
        <v>606</v>
      </c>
      <c r="F122" s="235">
        <v>0.88560000000000005</v>
      </c>
      <c r="G122" s="11"/>
      <c r="H122" s="271">
        <v>16</v>
      </c>
      <c r="I122" s="11"/>
      <c r="J122" s="249"/>
      <c r="K122" s="249"/>
      <c r="L122" s="249"/>
      <c r="M122" s="249"/>
      <c r="N122" s="249"/>
      <c r="O122" s="249"/>
      <c r="P122" s="249">
        <f t="shared" si="8"/>
        <v>0</v>
      </c>
      <c r="Q122" s="249"/>
      <c r="T122" s="249"/>
      <c r="U122" s="249"/>
      <c r="V122" s="249"/>
      <c r="W122" s="249"/>
      <c r="X122" s="249"/>
      <c r="Y122" s="249"/>
      <c r="Z122" s="249">
        <f t="shared" si="9"/>
        <v>0</v>
      </c>
      <c r="AA122" s="249"/>
      <c r="AC122" s="249"/>
      <c r="AD122" s="249"/>
      <c r="AE122" s="249"/>
      <c r="AF122" s="249"/>
      <c r="AG122" s="249"/>
      <c r="AH122" s="249"/>
      <c r="AI122" s="249">
        <f t="shared" si="10"/>
        <v>0</v>
      </c>
      <c r="AJ122" s="249"/>
      <c r="AL122" s="249"/>
      <c r="AM122" s="249"/>
      <c r="AN122" s="249"/>
      <c r="AO122" s="249"/>
      <c r="AP122" s="249"/>
      <c r="AQ122" s="249"/>
      <c r="AR122" s="249">
        <f t="shared" si="11"/>
        <v>0</v>
      </c>
      <c r="AS122" s="249"/>
    </row>
    <row r="123" spans="1:45" ht="33" x14ac:dyDescent="0.25">
      <c r="A123" s="14" t="s">
        <v>570</v>
      </c>
      <c r="B123" s="9" t="s">
        <v>284</v>
      </c>
      <c r="C123" s="12" t="s">
        <v>571</v>
      </c>
      <c r="D123" s="259" t="s">
        <v>605</v>
      </c>
      <c r="E123" s="169" t="s">
        <v>606</v>
      </c>
      <c r="F123" s="235">
        <v>0.94179999999999997</v>
      </c>
      <c r="G123" s="11"/>
      <c r="H123" s="271">
        <v>16</v>
      </c>
      <c r="I123" s="11"/>
      <c r="J123" s="249"/>
      <c r="K123" s="249"/>
      <c r="L123" s="249"/>
      <c r="M123" s="249"/>
      <c r="N123" s="249"/>
      <c r="O123" s="249"/>
      <c r="P123" s="249">
        <f t="shared" si="8"/>
        <v>0</v>
      </c>
      <c r="Q123" s="249"/>
      <c r="T123" s="249"/>
      <c r="U123" s="249"/>
      <c r="V123" s="249"/>
      <c r="W123" s="249"/>
      <c r="X123" s="249"/>
      <c r="Y123" s="249"/>
      <c r="Z123" s="249">
        <f t="shared" si="9"/>
        <v>0</v>
      </c>
      <c r="AA123" s="249"/>
      <c r="AC123" s="249"/>
      <c r="AD123" s="249"/>
      <c r="AE123" s="249"/>
      <c r="AF123" s="249"/>
      <c r="AG123" s="249"/>
      <c r="AH123" s="249"/>
      <c r="AI123" s="249">
        <f t="shared" si="10"/>
        <v>0</v>
      </c>
      <c r="AJ123" s="249"/>
      <c r="AL123" s="249"/>
      <c r="AM123" s="249"/>
      <c r="AN123" s="249"/>
      <c r="AO123" s="249"/>
      <c r="AP123" s="249"/>
      <c r="AQ123" s="249"/>
      <c r="AR123" s="249">
        <f t="shared" si="11"/>
        <v>0</v>
      </c>
      <c r="AS123" s="249"/>
    </row>
    <row r="124" spans="1:45" ht="30" customHeight="1" x14ac:dyDescent="0.25">
      <c r="A124" s="14" t="s">
        <v>570</v>
      </c>
      <c r="B124" s="9" t="s">
        <v>284</v>
      </c>
      <c r="C124" s="12" t="s">
        <v>571</v>
      </c>
      <c r="D124" s="259" t="s">
        <v>605</v>
      </c>
      <c r="E124" s="169" t="s">
        <v>606</v>
      </c>
      <c r="F124" s="235">
        <v>0.82899999999999996</v>
      </c>
      <c r="G124" s="11"/>
      <c r="H124" s="271">
        <v>16</v>
      </c>
      <c r="I124" s="11"/>
      <c r="J124" s="249"/>
      <c r="K124" s="249"/>
      <c r="L124" s="249"/>
      <c r="M124" s="249"/>
      <c r="N124" s="249"/>
      <c r="O124" s="249"/>
      <c r="P124" s="249">
        <f t="shared" si="8"/>
        <v>0</v>
      </c>
      <c r="Q124" s="249"/>
      <c r="T124" s="249"/>
      <c r="U124" s="249"/>
      <c r="V124" s="249"/>
      <c r="W124" s="249"/>
      <c r="X124" s="249"/>
      <c r="Y124" s="249"/>
      <c r="Z124" s="249">
        <f t="shared" si="9"/>
        <v>0</v>
      </c>
      <c r="AA124" s="249"/>
      <c r="AC124" s="249"/>
      <c r="AD124" s="249"/>
      <c r="AE124" s="249"/>
      <c r="AF124" s="249"/>
      <c r="AG124" s="249"/>
      <c r="AH124" s="249"/>
      <c r="AI124" s="249">
        <f t="shared" si="10"/>
        <v>0</v>
      </c>
      <c r="AJ124" s="249"/>
      <c r="AL124" s="249"/>
      <c r="AM124" s="249"/>
      <c r="AN124" s="249"/>
      <c r="AO124" s="249"/>
      <c r="AP124" s="249"/>
      <c r="AQ124" s="249"/>
      <c r="AR124" s="249">
        <f t="shared" si="11"/>
        <v>0</v>
      </c>
      <c r="AS124" s="249"/>
    </row>
    <row r="125" spans="1:45" ht="30" customHeight="1" x14ac:dyDescent="0.25">
      <c r="A125" s="14" t="s">
        <v>570</v>
      </c>
      <c r="B125" s="9" t="s">
        <v>284</v>
      </c>
      <c r="C125" s="12" t="s">
        <v>571</v>
      </c>
      <c r="D125" s="259" t="s">
        <v>605</v>
      </c>
      <c r="E125" s="169" t="s">
        <v>607</v>
      </c>
      <c r="F125" s="235">
        <v>0.82899999999999996</v>
      </c>
      <c r="G125" s="11"/>
      <c r="H125" s="271">
        <v>3</v>
      </c>
      <c r="I125" s="11"/>
      <c r="J125" s="249"/>
      <c r="K125" s="249"/>
      <c r="L125" s="249"/>
      <c r="M125" s="249"/>
      <c r="N125" s="249"/>
      <c r="O125" s="249"/>
      <c r="P125" s="249">
        <f t="shared" si="8"/>
        <v>0</v>
      </c>
      <c r="Q125" s="249"/>
      <c r="T125" s="249"/>
      <c r="U125" s="249"/>
      <c r="V125" s="249"/>
      <c r="W125" s="249"/>
      <c r="X125" s="249"/>
      <c r="Y125" s="249"/>
      <c r="Z125" s="249">
        <f t="shared" si="9"/>
        <v>0</v>
      </c>
      <c r="AA125" s="249"/>
      <c r="AC125" s="249"/>
      <c r="AD125" s="249"/>
      <c r="AE125" s="249"/>
      <c r="AF125" s="249"/>
      <c r="AG125" s="249"/>
      <c r="AH125" s="249"/>
      <c r="AI125" s="249">
        <f t="shared" si="10"/>
        <v>0</v>
      </c>
      <c r="AJ125" s="249"/>
      <c r="AL125" s="249"/>
      <c r="AM125" s="249"/>
      <c r="AN125" s="249"/>
      <c r="AO125" s="249"/>
      <c r="AP125" s="249"/>
      <c r="AQ125" s="249"/>
      <c r="AR125" s="249">
        <f t="shared" si="11"/>
        <v>0</v>
      </c>
      <c r="AS125" s="249"/>
    </row>
    <row r="126" spans="1:45" ht="30" customHeight="1" x14ac:dyDescent="0.25">
      <c r="A126" s="14" t="s">
        <v>570</v>
      </c>
      <c r="B126" s="9" t="s">
        <v>284</v>
      </c>
      <c r="C126" s="12" t="s">
        <v>571</v>
      </c>
      <c r="D126" s="259" t="s">
        <v>605</v>
      </c>
      <c r="E126" s="169" t="s">
        <v>608</v>
      </c>
      <c r="F126" s="235">
        <v>0.82899999999999996</v>
      </c>
      <c r="G126" s="11"/>
      <c r="H126" s="271">
        <v>4</v>
      </c>
      <c r="I126" s="11"/>
      <c r="J126" s="249"/>
      <c r="K126" s="249"/>
      <c r="L126" s="249"/>
      <c r="M126" s="249"/>
      <c r="N126" s="249"/>
      <c r="O126" s="249"/>
      <c r="P126" s="249">
        <f t="shared" ref="P126:P189" si="12">J126+L126+N126</f>
        <v>0</v>
      </c>
      <c r="Q126" s="249"/>
      <c r="T126" s="249"/>
      <c r="U126" s="249"/>
      <c r="V126" s="249"/>
      <c r="W126" s="249"/>
      <c r="X126" s="249"/>
      <c r="Y126" s="249"/>
      <c r="Z126" s="249">
        <f t="shared" ref="Z126:Z189" si="13">T126+V126+X126</f>
        <v>0</v>
      </c>
      <c r="AA126" s="249"/>
      <c r="AC126" s="249"/>
      <c r="AD126" s="249"/>
      <c r="AE126" s="249"/>
      <c r="AF126" s="249"/>
      <c r="AG126" s="249"/>
      <c r="AH126" s="249"/>
      <c r="AI126" s="249">
        <f t="shared" ref="AI126:AI189" si="14">AC126+AE126+AG126</f>
        <v>0</v>
      </c>
      <c r="AJ126" s="249"/>
      <c r="AL126" s="249"/>
      <c r="AM126" s="249"/>
      <c r="AN126" s="249"/>
      <c r="AO126" s="249"/>
      <c r="AP126" s="249"/>
      <c r="AQ126" s="249"/>
      <c r="AR126" s="249">
        <f t="shared" ref="AR126:AR189" si="15">AL126+AN126+AP126</f>
        <v>0</v>
      </c>
      <c r="AS126" s="249"/>
    </row>
    <row r="127" spans="1:45" ht="30" customHeight="1" x14ac:dyDescent="0.25">
      <c r="A127" s="14" t="s">
        <v>570</v>
      </c>
      <c r="B127" s="9" t="s">
        <v>284</v>
      </c>
      <c r="C127" s="12" t="s">
        <v>571</v>
      </c>
      <c r="D127" s="259" t="s">
        <v>605</v>
      </c>
      <c r="E127" s="169" t="s">
        <v>608</v>
      </c>
      <c r="F127" s="235">
        <v>0.85089999999999999</v>
      </c>
      <c r="G127" s="11"/>
      <c r="H127" s="271">
        <v>4</v>
      </c>
      <c r="I127" s="11"/>
      <c r="J127" s="249"/>
      <c r="K127" s="249"/>
      <c r="L127" s="249"/>
      <c r="M127" s="249"/>
      <c r="N127" s="249"/>
      <c r="O127" s="249"/>
      <c r="P127" s="249">
        <f t="shared" si="12"/>
        <v>0</v>
      </c>
      <c r="Q127" s="249"/>
      <c r="T127" s="249"/>
      <c r="U127" s="249"/>
      <c r="V127" s="249"/>
      <c r="W127" s="249"/>
      <c r="X127" s="249"/>
      <c r="Y127" s="249"/>
      <c r="Z127" s="249">
        <f t="shared" si="13"/>
        <v>0</v>
      </c>
      <c r="AA127" s="249"/>
      <c r="AC127" s="249"/>
      <c r="AD127" s="249"/>
      <c r="AE127" s="249"/>
      <c r="AF127" s="249"/>
      <c r="AG127" s="249"/>
      <c r="AH127" s="249"/>
      <c r="AI127" s="249">
        <f t="shared" si="14"/>
        <v>0</v>
      </c>
      <c r="AJ127" s="249"/>
      <c r="AL127" s="249"/>
      <c r="AM127" s="249"/>
      <c r="AN127" s="249"/>
      <c r="AO127" s="249"/>
      <c r="AP127" s="249"/>
      <c r="AQ127" s="249"/>
      <c r="AR127" s="249">
        <f t="shared" si="15"/>
        <v>0</v>
      </c>
      <c r="AS127" s="249"/>
    </row>
    <row r="128" spans="1:45" ht="30" customHeight="1" x14ac:dyDescent="0.25">
      <c r="A128" s="14" t="s">
        <v>570</v>
      </c>
      <c r="B128" s="9" t="s">
        <v>284</v>
      </c>
      <c r="C128" s="12" t="s">
        <v>571</v>
      </c>
      <c r="D128" s="259" t="s">
        <v>605</v>
      </c>
      <c r="E128" s="169" t="s">
        <v>608</v>
      </c>
      <c r="F128" s="235">
        <v>0.82899999999999996</v>
      </c>
      <c r="G128" s="11"/>
      <c r="H128" s="271">
        <v>4</v>
      </c>
      <c r="I128" s="11"/>
      <c r="J128" s="249"/>
      <c r="K128" s="249"/>
      <c r="L128" s="249"/>
      <c r="M128" s="249"/>
      <c r="N128" s="249"/>
      <c r="O128" s="249"/>
      <c r="P128" s="249">
        <f t="shared" si="12"/>
        <v>0</v>
      </c>
      <c r="Q128" s="249"/>
      <c r="T128" s="249"/>
      <c r="U128" s="249"/>
      <c r="V128" s="249"/>
      <c r="W128" s="249"/>
      <c r="X128" s="249"/>
      <c r="Y128" s="249"/>
      <c r="Z128" s="249">
        <f t="shared" si="13"/>
        <v>0</v>
      </c>
      <c r="AA128" s="249"/>
      <c r="AC128" s="249"/>
      <c r="AD128" s="249"/>
      <c r="AE128" s="249"/>
      <c r="AF128" s="249"/>
      <c r="AG128" s="249"/>
      <c r="AH128" s="249"/>
      <c r="AI128" s="249">
        <f t="shared" si="14"/>
        <v>0</v>
      </c>
      <c r="AJ128" s="249"/>
      <c r="AL128" s="249"/>
      <c r="AM128" s="249"/>
      <c r="AN128" s="249"/>
      <c r="AO128" s="249"/>
      <c r="AP128" s="249"/>
      <c r="AQ128" s="249"/>
      <c r="AR128" s="249">
        <f t="shared" si="15"/>
        <v>0</v>
      </c>
      <c r="AS128" s="249"/>
    </row>
    <row r="129" spans="1:45" ht="30" customHeight="1" x14ac:dyDescent="0.25">
      <c r="A129" s="14" t="s">
        <v>570</v>
      </c>
      <c r="B129" s="9" t="s">
        <v>284</v>
      </c>
      <c r="C129" s="12" t="s">
        <v>571</v>
      </c>
      <c r="D129" s="259" t="s">
        <v>605</v>
      </c>
      <c r="E129" s="169" t="s">
        <v>608</v>
      </c>
      <c r="F129" s="235">
        <v>0.82899999999999996</v>
      </c>
      <c r="G129" s="11"/>
      <c r="H129" s="271">
        <v>4</v>
      </c>
      <c r="I129" s="11"/>
      <c r="J129" s="249"/>
      <c r="K129" s="249"/>
      <c r="L129" s="249"/>
      <c r="M129" s="249"/>
      <c r="N129" s="249"/>
      <c r="O129" s="249"/>
      <c r="P129" s="249">
        <f t="shared" si="12"/>
        <v>0</v>
      </c>
      <c r="Q129" s="249"/>
      <c r="T129" s="249"/>
      <c r="U129" s="249"/>
      <c r="V129" s="249"/>
      <c r="W129" s="249"/>
      <c r="X129" s="249"/>
      <c r="Y129" s="249"/>
      <c r="Z129" s="249">
        <f t="shared" si="13"/>
        <v>0</v>
      </c>
      <c r="AA129" s="249"/>
      <c r="AC129" s="249"/>
      <c r="AD129" s="249"/>
      <c r="AE129" s="249"/>
      <c r="AF129" s="249"/>
      <c r="AG129" s="249"/>
      <c r="AH129" s="249"/>
      <c r="AI129" s="249">
        <f t="shared" si="14"/>
        <v>0</v>
      </c>
      <c r="AJ129" s="249"/>
      <c r="AL129" s="249"/>
      <c r="AM129" s="249"/>
      <c r="AN129" s="249"/>
      <c r="AO129" s="249"/>
      <c r="AP129" s="249"/>
      <c r="AQ129" s="249"/>
      <c r="AR129" s="249">
        <f t="shared" si="15"/>
        <v>0</v>
      </c>
      <c r="AS129" s="249"/>
    </row>
    <row r="130" spans="1:45" ht="30" customHeight="1" x14ac:dyDescent="0.25">
      <c r="A130" s="14" t="s">
        <v>570</v>
      </c>
      <c r="B130" s="9" t="s">
        <v>284</v>
      </c>
      <c r="C130" s="12" t="s">
        <v>571</v>
      </c>
      <c r="D130" s="259" t="s">
        <v>605</v>
      </c>
      <c r="E130" s="169" t="s">
        <v>608</v>
      </c>
      <c r="F130" s="235">
        <v>0.85089999999999999</v>
      </c>
      <c r="G130" s="11"/>
      <c r="H130" s="271">
        <v>4</v>
      </c>
      <c r="I130" s="11"/>
      <c r="J130" s="249"/>
      <c r="K130" s="249"/>
      <c r="L130" s="249"/>
      <c r="M130" s="249"/>
      <c r="N130" s="249"/>
      <c r="O130" s="249"/>
      <c r="P130" s="249">
        <f t="shared" si="12"/>
        <v>0</v>
      </c>
      <c r="Q130" s="249"/>
      <c r="T130" s="249"/>
      <c r="U130" s="249"/>
      <c r="V130" s="249"/>
      <c r="W130" s="249"/>
      <c r="X130" s="249"/>
      <c r="Y130" s="249"/>
      <c r="Z130" s="249">
        <f t="shared" si="13"/>
        <v>0</v>
      </c>
      <c r="AA130" s="249"/>
      <c r="AC130" s="249"/>
      <c r="AD130" s="249"/>
      <c r="AE130" s="249"/>
      <c r="AF130" s="249"/>
      <c r="AG130" s="249"/>
      <c r="AH130" s="249"/>
      <c r="AI130" s="249">
        <f t="shared" si="14"/>
        <v>0</v>
      </c>
      <c r="AJ130" s="249"/>
      <c r="AL130" s="249"/>
      <c r="AM130" s="249"/>
      <c r="AN130" s="249"/>
      <c r="AO130" s="249"/>
      <c r="AP130" s="249"/>
      <c r="AQ130" s="249"/>
      <c r="AR130" s="249">
        <f t="shared" si="15"/>
        <v>0</v>
      </c>
      <c r="AS130" s="249"/>
    </row>
    <row r="131" spans="1:45" ht="30" customHeight="1" x14ac:dyDescent="0.25">
      <c r="A131" s="14" t="s">
        <v>570</v>
      </c>
      <c r="B131" s="9" t="s">
        <v>284</v>
      </c>
      <c r="C131" s="12" t="s">
        <v>571</v>
      </c>
      <c r="D131" s="259" t="s">
        <v>609</v>
      </c>
      <c r="E131" s="169" t="s">
        <v>610</v>
      </c>
      <c r="F131" s="235">
        <v>1.1509</v>
      </c>
      <c r="G131" s="11"/>
      <c r="H131" s="271">
        <v>242</v>
      </c>
      <c r="I131" s="11"/>
      <c r="J131" s="249"/>
      <c r="K131" s="249"/>
      <c r="L131" s="249"/>
      <c r="M131" s="249"/>
      <c r="N131" s="249"/>
      <c r="O131" s="249"/>
      <c r="P131" s="249">
        <f t="shared" si="12"/>
        <v>0</v>
      </c>
      <c r="Q131" s="249"/>
      <c r="T131" s="249"/>
      <c r="U131" s="249"/>
      <c r="V131" s="249"/>
      <c r="W131" s="249"/>
      <c r="X131" s="249"/>
      <c r="Y131" s="249"/>
      <c r="Z131" s="249">
        <f t="shared" si="13"/>
        <v>0</v>
      </c>
      <c r="AA131" s="249"/>
      <c r="AC131" s="249"/>
      <c r="AD131" s="249"/>
      <c r="AE131" s="249"/>
      <c r="AF131" s="249"/>
      <c r="AG131" s="249"/>
      <c r="AH131" s="249"/>
      <c r="AI131" s="249">
        <f t="shared" si="14"/>
        <v>0</v>
      </c>
      <c r="AJ131" s="249"/>
      <c r="AL131" s="249"/>
      <c r="AM131" s="249"/>
      <c r="AN131" s="249"/>
      <c r="AO131" s="249"/>
      <c r="AP131" s="249"/>
      <c r="AQ131" s="249"/>
      <c r="AR131" s="249">
        <f t="shared" si="15"/>
        <v>0</v>
      </c>
      <c r="AS131" s="249"/>
    </row>
    <row r="132" spans="1:45" ht="30" customHeight="1" x14ac:dyDescent="0.25">
      <c r="A132" s="14" t="s">
        <v>570</v>
      </c>
      <c r="B132" s="9" t="s">
        <v>284</v>
      </c>
      <c r="C132" s="12" t="s">
        <v>571</v>
      </c>
      <c r="D132" s="259" t="s">
        <v>611</v>
      </c>
      <c r="E132" s="169" t="s">
        <v>612</v>
      </c>
      <c r="F132" s="235">
        <v>1.1509</v>
      </c>
      <c r="G132" s="11"/>
      <c r="H132" s="271">
        <v>38</v>
      </c>
      <c r="I132" s="11"/>
      <c r="J132" s="249"/>
      <c r="K132" s="249"/>
      <c r="L132" s="249"/>
      <c r="M132" s="249"/>
      <c r="N132" s="249"/>
      <c r="O132" s="249"/>
      <c r="P132" s="249">
        <f t="shared" si="12"/>
        <v>0</v>
      </c>
      <c r="Q132" s="249"/>
      <c r="T132" s="249"/>
      <c r="U132" s="249"/>
      <c r="V132" s="249"/>
      <c r="W132" s="249"/>
      <c r="X132" s="249"/>
      <c r="Y132" s="249"/>
      <c r="Z132" s="249">
        <f t="shared" si="13"/>
        <v>0</v>
      </c>
      <c r="AA132" s="249"/>
      <c r="AC132" s="249"/>
      <c r="AD132" s="249"/>
      <c r="AE132" s="249"/>
      <c r="AF132" s="249"/>
      <c r="AG132" s="249"/>
      <c r="AH132" s="249"/>
      <c r="AI132" s="249">
        <f t="shared" si="14"/>
        <v>0</v>
      </c>
      <c r="AJ132" s="249"/>
      <c r="AL132" s="249"/>
      <c r="AM132" s="249"/>
      <c r="AN132" s="249"/>
      <c r="AO132" s="249"/>
      <c r="AP132" s="249"/>
      <c r="AQ132" s="249"/>
      <c r="AR132" s="249">
        <f t="shared" si="15"/>
        <v>0</v>
      </c>
      <c r="AS132" s="249"/>
    </row>
    <row r="133" spans="1:45" ht="30" customHeight="1" x14ac:dyDescent="0.25">
      <c r="A133" s="14" t="s">
        <v>570</v>
      </c>
      <c r="B133" s="9" t="s">
        <v>284</v>
      </c>
      <c r="C133" s="12" t="s">
        <v>571</v>
      </c>
      <c r="D133" s="259" t="s">
        <v>613</v>
      </c>
      <c r="E133" s="169" t="s">
        <v>614</v>
      </c>
      <c r="F133" s="235">
        <v>1.1509</v>
      </c>
      <c r="G133" s="11"/>
      <c r="H133" s="271">
        <v>80</v>
      </c>
      <c r="I133" s="11"/>
      <c r="J133" s="249"/>
      <c r="K133" s="249"/>
      <c r="L133" s="249"/>
      <c r="M133" s="249"/>
      <c r="N133" s="249"/>
      <c r="O133" s="249"/>
      <c r="P133" s="249">
        <f t="shared" si="12"/>
        <v>0</v>
      </c>
      <c r="Q133" s="249"/>
      <c r="T133" s="249"/>
      <c r="U133" s="249"/>
      <c r="V133" s="249"/>
      <c r="W133" s="249"/>
      <c r="X133" s="249"/>
      <c r="Y133" s="249"/>
      <c r="Z133" s="249">
        <f t="shared" si="13"/>
        <v>0</v>
      </c>
      <c r="AA133" s="249"/>
      <c r="AC133" s="249"/>
      <c r="AD133" s="249"/>
      <c r="AE133" s="249"/>
      <c r="AF133" s="249"/>
      <c r="AG133" s="249"/>
      <c r="AH133" s="249"/>
      <c r="AI133" s="249">
        <f t="shared" si="14"/>
        <v>0</v>
      </c>
      <c r="AJ133" s="249"/>
      <c r="AL133" s="249"/>
      <c r="AM133" s="249"/>
      <c r="AN133" s="249"/>
      <c r="AO133" s="249"/>
      <c r="AP133" s="249"/>
      <c r="AQ133" s="249"/>
      <c r="AR133" s="249">
        <f t="shared" si="15"/>
        <v>0</v>
      </c>
      <c r="AS133" s="249"/>
    </row>
    <row r="134" spans="1:45" ht="30" customHeight="1" x14ac:dyDescent="0.25">
      <c r="A134" s="14" t="s">
        <v>570</v>
      </c>
      <c r="B134" s="9" t="s">
        <v>284</v>
      </c>
      <c r="C134" s="12" t="s">
        <v>571</v>
      </c>
      <c r="D134" s="259" t="s">
        <v>613</v>
      </c>
      <c r="E134" s="169" t="s">
        <v>614</v>
      </c>
      <c r="F134" s="240">
        <v>0.76910000000000001</v>
      </c>
      <c r="G134" s="11"/>
      <c r="H134" s="271">
        <v>80</v>
      </c>
      <c r="I134" s="11"/>
      <c r="J134" s="249"/>
      <c r="K134" s="249"/>
      <c r="L134" s="249"/>
      <c r="M134" s="249"/>
      <c r="N134" s="249"/>
      <c r="O134" s="249"/>
      <c r="P134" s="249">
        <f t="shared" si="12"/>
        <v>0</v>
      </c>
      <c r="Q134" s="249"/>
      <c r="T134" s="249"/>
      <c r="U134" s="249"/>
      <c r="V134" s="249"/>
      <c r="W134" s="249"/>
      <c r="X134" s="249"/>
      <c r="Y134" s="249"/>
      <c r="Z134" s="249">
        <f t="shared" si="13"/>
        <v>0</v>
      </c>
      <c r="AA134" s="249"/>
      <c r="AC134" s="249"/>
      <c r="AD134" s="249"/>
      <c r="AE134" s="249"/>
      <c r="AF134" s="249"/>
      <c r="AG134" s="249"/>
      <c r="AH134" s="249"/>
      <c r="AI134" s="249">
        <f t="shared" si="14"/>
        <v>0</v>
      </c>
      <c r="AJ134" s="249"/>
      <c r="AL134" s="249"/>
      <c r="AM134" s="249"/>
      <c r="AN134" s="249"/>
      <c r="AO134" s="249"/>
      <c r="AP134" s="249"/>
      <c r="AQ134" s="249"/>
      <c r="AR134" s="249">
        <f t="shared" si="15"/>
        <v>0</v>
      </c>
      <c r="AS134" s="249"/>
    </row>
    <row r="135" spans="1:45" ht="30" customHeight="1" x14ac:dyDescent="0.25">
      <c r="A135" s="14" t="s">
        <v>570</v>
      </c>
      <c r="B135" s="9" t="s">
        <v>284</v>
      </c>
      <c r="C135" s="12" t="s">
        <v>571</v>
      </c>
      <c r="D135" s="259" t="s">
        <v>613</v>
      </c>
      <c r="E135" s="169" t="s">
        <v>614</v>
      </c>
      <c r="F135" s="235">
        <v>1.1509</v>
      </c>
      <c r="G135" s="11"/>
      <c r="H135" s="271">
        <v>80</v>
      </c>
      <c r="I135" s="11"/>
      <c r="J135" s="249"/>
      <c r="K135" s="249"/>
      <c r="L135" s="249"/>
      <c r="M135" s="249"/>
      <c r="N135" s="249"/>
      <c r="O135" s="249"/>
      <c r="P135" s="249">
        <f t="shared" si="12"/>
        <v>0</v>
      </c>
      <c r="Q135" s="249"/>
      <c r="T135" s="249"/>
      <c r="U135" s="249"/>
      <c r="V135" s="249"/>
      <c r="W135" s="249"/>
      <c r="X135" s="249"/>
      <c r="Y135" s="249"/>
      <c r="Z135" s="249">
        <f t="shared" si="13"/>
        <v>0</v>
      </c>
      <c r="AA135" s="249"/>
      <c r="AC135" s="249"/>
      <c r="AD135" s="249"/>
      <c r="AE135" s="249"/>
      <c r="AF135" s="249"/>
      <c r="AG135" s="249"/>
      <c r="AH135" s="249"/>
      <c r="AI135" s="249">
        <f t="shared" si="14"/>
        <v>0</v>
      </c>
      <c r="AJ135" s="249"/>
      <c r="AL135" s="249"/>
      <c r="AM135" s="249"/>
      <c r="AN135" s="249"/>
      <c r="AO135" s="249"/>
      <c r="AP135" s="249"/>
      <c r="AQ135" s="249"/>
      <c r="AR135" s="249">
        <f t="shared" si="15"/>
        <v>0</v>
      </c>
      <c r="AS135" s="249"/>
    </row>
    <row r="136" spans="1:45" ht="30" customHeight="1" x14ac:dyDescent="0.25">
      <c r="A136" s="14" t="s">
        <v>570</v>
      </c>
      <c r="B136" s="9" t="s">
        <v>284</v>
      </c>
      <c r="C136" s="12" t="s">
        <v>571</v>
      </c>
      <c r="D136" s="259" t="s">
        <v>613</v>
      </c>
      <c r="E136" s="169" t="s">
        <v>614</v>
      </c>
      <c r="F136" s="235">
        <v>1.1509</v>
      </c>
      <c r="G136" s="11"/>
      <c r="H136" s="271">
        <v>80</v>
      </c>
      <c r="I136" s="11"/>
      <c r="J136" s="249"/>
      <c r="K136" s="249"/>
      <c r="L136" s="249"/>
      <c r="M136" s="249"/>
      <c r="N136" s="249"/>
      <c r="O136" s="249"/>
      <c r="P136" s="249">
        <f t="shared" si="12"/>
        <v>0</v>
      </c>
      <c r="Q136" s="249"/>
      <c r="T136" s="249"/>
      <c r="U136" s="249"/>
      <c r="V136" s="249"/>
      <c r="W136" s="249"/>
      <c r="X136" s="249"/>
      <c r="Y136" s="249"/>
      <c r="Z136" s="249">
        <f t="shared" si="13"/>
        <v>0</v>
      </c>
      <c r="AA136" s="249"/>
      <c r="AC136" s="249"/>
      <c r="AD136" s="249"/>
      <c r="AE136" s="249"/>
      <c r="AF136" s="249"/>
      <c r="AG136" s="249"/>
      <c r="AH136" s="249"/>
      <c r="AI136" s="249">
        <f t="shared" si="14"/>
        <v>0</v>
      </c>
      <c r="AJ136" s="249"/>
      <c r="AL136" s="249"/>
      <c r="AM136" s="249"/>
      <c r="AN136" s="249"/>
      <c r="AO136" s="249"/>
      <c r="AP136" s="249"/>
      <c r="AQ136" s="249"/>
      <c r="AR136" s="249">
        <f t="shared" si="15"/>
        <v>0</v>
      </c>
      <c r="AS136" s="249"/>
    </row>
    <row r="137" spans="1:45" ht="30" customHeight="1" x14ac:dyDescent="0.25">
      <c r="A137" s="14" t="s">
        <v>570</v>
      </c>
      <c r="B137" s="9" t="s">
        <v>284</v>
      </c>
      <c r="C137" s="12" t="s">
        <v>571</v>
      </c>
      <c r="D137" s="259" t="s">
        <v>615</v>
      </c>
      <c r="E137" s="169" t="s">
        <v>616</v>
      </c>
      <c r="F137" s="235">
        <v>0.8629</v>
      </c>
      <c r="G137" s="11"/>
      <c r="H137" s="271">
        <v>10</v>
      </c>
      <c r="I137" s="11"/>
      <c r="J137" s="249"/>
      <c r="K137" s="249"/>
      <c r="L137" s="249"/>
      <c r="M137" s="249"/>
      <c r="N137" s="249"/>
      <c r="O137" s="249"/>
      <c r="P137" s="249">
        <f t="shared" si="12"/>
        <v>0</v>
      </c>
      <c r="Q137" s="249"/>
      <c r="T137" s="249"/>
      <c r="U137" s="249"/>
      <c r="V137" s="249"/>
      <c r="W137" s="249"/>
      <c r="X137" s="249"/>
      <c r="Y137" s="249"/>
      <c r="Z137" s="249">
        <f t="shared" si="13"/>
        <v>0</v>
      </c>
      <c r="AA137" s="249"/>
      <c r="AC137" s="249"/>
      <c r="AD137" s="249"/>
      <c r="AE137" s="249"/>
      <c r="AF137" s="249"/>
      <c r="AG137" s="249"/>
      <c r="AH137" s="249"/>
      <c r="AI137" s="249">
        <f t="shared" si="14"/>
        <v>0</v>
      </c>
      <c r="AJ137" s="249"/>
      <c r="AL137" s="249"/>
      <c r="AM137" s="249"/>
      <c r="AN137" s="249"/>
      <c r="AO137" s="249"/>
      <c r="AP137" s="249"/>
      <c r="AQ137" s="249"/>
      <c r="AR137" s="249">
        <f t="shared" si="15"/>
        <v>0</v>
      </c>
      <c r="AS137" s="249"/>
    </row>
    <row r="138" spans="1:45" ht="30" customHeight="1" x14ac:dyDescent="0.25">
      <c r="A138" s="14" t="s">
        <v>570</v>
      </c>
      <c r="B138" s="9" t="s">
        <v>284</v>
      </c>
      <c r="C138" s="12" t="s">
        <v>571</v>
      </c>
      <c r="D138" s="259" t="s">
        <v>617</v>
      </c>
      <c r="E138" s="263" t="s">
        <v>618</v>
      </c>
      <c r="F138" s="235">
        <v>0.8629</v>
      </c>
      <c r="G138" s="11"/>
      <c r="H138" s="271">
        <v>10</v>
      </c>
      <c r="I138" s="11"/>
      <c r="J138" s="249"/>
      <c r="K138" s="249"/>
      <c r="L138" s="249"/>
      <c r="M138" s="249"/>
      <c r="N138" s="249"/>
      <c r="O138" s="249"/>
      <c r="P138" s="249">
        <f t="shared" si="12"/>
        <v>0</v>
      </c>
      <c r="Q138" s="249"/>
      <c r="T138" s="249"/>
      <c r="U138" s="249"/>
      <c r="V138" s="249"/>
      <c r="W138" s="249"/>
      <c r="X138" s="249"/>
      <c r="Y138" s="249"/>
      <c r="Z138" s="249">
        <f t="shared" si="13"/>
        <v>0</v>
      </c>
      <c r="AA138" s="249"/>
      <c r="AC138" s="249"/>
      <c r="AD138" s="249"/>
      <c r="AE138" s="249"/>
      <c r="AF138" s="249"/>
      <c r="AG138" s="249"/>
      <c r="AH138" s="249"/>
      <c r="AI138" s="249">
        <f t="shared" si="14"/>
        <v>0</v>
      </c>
      <c r="AJ138" s="249"/>
      <c r="AL138" s="249"/>
      <c r="AM138" s="249"/>
      <c r="AN138" s="249"/>
      <c r="AO138" s="249"/>
      <c r="AP138" s="249"/>
      <c r="AQ138" s="249"/>
      <c r="AR138" s="249">
        <f t="shared" si="15"/>
        <v>0</v>
      </c>
      <c r="AS138" s="249"/>
    </row>
    <row r="139" spans="1:45" ht="30" customHeight="1" x14ac:dyDescent="0.25">
      <c r="A139" s="14" t="s">
        <v>570</v>
      </c>
      <c r="B139" s="9" t="s">
        <v>284</v>
      </c>
      <c r="C139" s="12" t="s">
        <v>571</v>
      </c>
      <c r="D139" s="259" t="s">
        <v>617</v>
      </c>
      <c r="E139" s="263" t="s">
        <v>618</v>
      </c>
      <c r="F139" s="235">
        <v>0.8629</v>
      </c>
      <c r="G139" s="11"/>
      <c r="H139" s="271">
        <v>10</v>
      </c>
      <c r="I139" s="11"/>
      <c r="J139" s="249"/>
      <c r="K139" s="249"/>
      <c r="L139" s="249"/>
      <c r="M139" s="249"/>
      <c r="N139" s="249"/>
      <c r="O139" s="249"/>
      <c r="P139" s="249">
        <f t="shared" si="12"/>
        <v>0</v>
      </c>
      <c r="Q139" s="249"/>
      <c r="T139" s="249"/>
      <c r="U139" s="249"/>
      <c r="V139" s="249"/>
      <c r="W139" s="249"/>
      <c r="X139" s="249"/>
      <c r="Y139" s="249"/>
      <c r="Z139" s="249">
        <f t="shared" si="13"/>
        <v>0</v>
      </c>
      <c r="AA139" s="249"/>
      <c r="AC139" s="249"/>
      <c r="AD139" s="249"/>
      <c r="AE139" s="249"/>
      <c r="AF139" s="249"/>
      <c r="AG139" s="249"/>
      <c r="AH139" s="249"/>
      <c r="AI139" s="249">
        <f t="shared" si="14"/>
        <v>0</v>
      </c>
      <c r="AJ139" s="249"/>
      <c r="AL139" s="249"/>
      <c r="AM139" s="249"/>
      <c r="AN139" s="249"/>
      <c r="AO139" s="249"/>
      <c r="AP139" s="249"/>
      <c r="AQ139" s="249"/>
      <c r="AR139" s="249">
        <f t="shared" si="15"/>
        <v>0</v>
      </c>
      <c r="AS139" s="249"/>
    </row>
    <row r="140" spans="1:45" ht="30" customHeight="1" x14ac:dyDescent="0.25">
      <c r="A140" s="14" t="s">
        <v>570</v>
      </c>
      <c r="B140" s="9" t="s">
        <v>284</v>
      </c>
      <c r="C140" s="12" t="s">
        <v>571</v>
      </c>
      <c r="D140" s="259" t="s">
        <v>617</v>
      </c>
      <c r="E140" s="263" t="s">
        <v>618</v>
      </c>
      <c r="F140" s="235">
        <v>0.81599999999999995</v>
      </c>
      <c r="G140" s="11"/>
      <c r="H140" s="271">
        <v>10</v>
      </c>
      <c r="I140" s="11"/>
      <c r="J140" s="249"/>
      <c r="K140" s="249"/>
      <c r="L140" s="249"/>
      <c r="M140" s="249"/>
      <c r="N140" s="249"/>
      <c r="O140" s="249"/>
      <c r="P140" s="249">
        <f t="shared" si="12"/>
        <v>0</v>
      </c>
      <c r="Q140" s="249"/>
      <c r="T140" s="249"/>
      <c r="U140" s="249"/>
      <c r="V140" s="249"/>
      <c r="W140" s="249"/>
      <c r="X140" s="249"/>
      <c r="Y140" s="249"/>
      <c r="Z140" s="249">
        <f t="shared" si="13"/>
        <v>0</v>
      </c>
      <c r="AA140" s="249"/>
      <c r="AC140" s="249"/>
      <c r="AD140" s="249"/>
      <c r="AE140" s="249"/>
      <c r="AF140" s="249"/>
      <c r="AG140" s="249"/>
      <c r="AH140" s="249"/>
      <c r="AI140" s="249">
        <f t="shared" si="14"/>
        <v>0</v>
      </c>
      <c r="AJ140" s="249"/>
      <c r="AL140" s="249"/>
      <c r="AM140" s="249"/>
      <c r="AN140" s="249"/>
      <c r="AO140" s="249"/>
      <c r="AP140" s="249"/>
      <c r="AQ140" s="249"/>
      <c r="AR140" s="249">
        <f t="shared" si="15"/>
        <v>0</v>
      </c>
      <c r="AS140" s="249"/>
    </row>
    <row r="141" spans="1:45" ht="30" customHeight="1" x14ac:dyDescent="0.25">
      <c r="A141" s="14" t="s">
        <v>570</v>
      </c>
      <c r="B141" s="9" t="s">
        <v>284</v>
      </c>
      <c r="C141" s="12" t="s">
        <v>571</v>
      </c>
      <c r="D141" s="259" t="s">
        <v>617</v>
      </c>
      <c r="E141" s="263" t="s">
        <v>618</v>
      </c>
      <c r="F141" s="235">
        <v>0.81599999999999995</v>
      </c>
      <c r="G141" s="11"/>
      <c r="H141" s="271">
        <v>10</v>
      </c>
      <c r="I141" s="11"/>
      <c r="J141" s="249"/>
      <c r="K141" s="249"/>
      <c r="L141" s="249"/>
      <c r="M141" s="249"/>
      <c r="N141" s="249"/>
      <c r="O141" s="249"/>
      <c r="P141" s="249">
        <f t="shared" si="12"/>
        <v>0</v>
      </c>
      <c r="Q141" s="249"/>
      <c r="T141" s="249"/>
      <c r="U141" s="249"/>
      <c r="V141" s="249"/>
      <c r="W141" s="249"/>
      <c r="X141" s="249"/>
      <c r="Y141" s="249"/>
      <c r="Z141" s="249">
        <f t="shared" si="13"/>
        <v>0</v>
      </c>
      <c r="AA141" s="249"/>
      <c r="AC141" s="249"/>
      <c r="AD141" s="249"/>
      <c r="AE141" s="249"/>
      <c r="AF141" s="249"/>
      <c r="AG141" s="249"/>
      <c r="AH141" s="249"/>
      <c r="AI141" s="249">
        <f t="shared" si="14"/>
        <v>0</v>
      </c>
      <c r="AJ141" s="249"/>
      <c r="AL141" s="249"/>
      <c r="AM141" s="249"/>
      <c r="AN141" s="249"/>
      <c r="AO141" s="249"/>
      <c r="AP141" s="249"/>
      <c r="AQ141" s="249"/>
      <c r="AR141" s="249">
        <f t="shared" si="15"/>
        <v>0</v>
      </c>
      <c r="AS141" s="249"/>
    </row>
    <row r="142" spans="1:45" ht="30" customHeight="1" x14ac:dyDescent="0.25">
      <c r="A142" s="14" t="s">
        <v>570</v>
      </c>
      <c r="B142" s="9" t="s">
        <v>284</v>
      </c>
      <c r="C142" s="12" t="s">
        <v>571</v>
      </c>
      <c r="D142" s="259" t="s">
        <v>617</v>
      </c>
      <c r="E142" s="263" t="s">
        <v>618</v>
      </c>
      <c r="F142" s="235">
        <v>0.81599999999999995</v>
      </c>
      <c r="G142" s="11"/>
      <c r="H142" s="271">
        <v>10</v>
      </c>
      <c r="I142" s="11"/>
      <c r="J142" s="249"/>
      <c r="K142" s="249"/>
      <c r="L142" s="249"/>
      <c r="M142" s="249"/>
      <c r="N142" s="249"/>
      <c r="O142" s="249"/>
      <c r="P142" s="249">
        <f t="shared" si="12"/>
        <v>0</v>
      </c>
      <c r="Q142" s="249"/>
      <c r="T142" s="249"/>
      <c r="U142" s="249"/>
      <c r="V142" s="249"/>
      <c r="W142" s="249"/>
      <c r="X142" s="249"/>
      <c r="Y142" s="249"/>
      <c r="Z142" s="249">
        <f t="shared" si="13"/>
        <v>0</v>
      </c>
      <c r="AA142" s="249"/>
      <c r="AC142" s="249"/>
      <c r="AD142" s="249"/>
      <c r="AE142" s="249"/>
      <c r="AF142" s="249"/>
      <c r="AG142" s="249"/>
      <c r="AH142" s="249"/>
      <c r="AI142" s="249">
        <f t="shared" si="14"/>
        <v>0</v>
      </c>
      <c r="AJ142" s="249"/>
      <c r="AL142" s="249"/>
      <c r="AM142" s="249"/>
      <c r="AN142" s="249"/>
      <c r="AO142" s="249"/>
      <c r="AP142" s="249"/>
      <c r="AQ142" s="249"/>
      <c r="AR142" s="249">
        <f t="shared" si="15"/>
        <v>0</v>
      </c>
      <c r="AS142" s="249"/>
    </row>
    <row r="143" spans="1:45" ht="30" customHeight="1" x14ac:dyDescent="0.25">
      <c r="A143" s="14" t="s">
        <v>570</v>
      </c>
      <c r="B143" s="9" t="s">
        <v>284</v>
      </c>
      <c r="C143" s="12" t="s">
        <v>571</v>
      </c>
      <c r="D143" s="259" t="s">
        <v>617</v>
      </c>
      <c r="E143" s="263" t="s">
        <v>618</v>
      </c>
      <c r="F143" s="235">
        <v>0.81599999999999995</v>
      </c>
      <c r="G143" s="11"/>
      <c r="H143" s="271">
        <v>20</v>
      </c>
      <c r="I143" s="11"/>
      <c r="J143" s="249"/>
      <c r="K143" s="249"/>
      <c r="L143" s="249"/>
      <c r="M143" s="249"/>
      <c r="N143" s="249"/>
      <c r="O143" s="249"/>
      <c r="P143" s="249">
        <f t="shared" si="12"/>
        <v>0</v>
      </c>
      <c r="Q143" s="249"/>
      <c r="T143" s="249"/>
      <c r="U143" s="249"/>
      <c r="V143" s="249"/>
      <c r="W143" s="249"/>
      <c r="X143" s="249"/>
      <c r="Y143" s="249"/>
      <c r="Z143" s="249">
        <f t="shared" si="13"/>
        <v>0</v>
      </c>
      <c r="AA143" s="249"/>
      <c r="AC143" s="249"/>
      <c r="AD143" s="249"/>
      <c r="AE143" s="249"/>
      <c r="AF143" s="249"/>
      <c r="AG143" s="249"/>
      <c r="AH143" s="249"/>
      <c r="AI143" s="249">
        <f t="shared" si="14"/>
        <v>0</v>
      </c>
      <c r="AJ143" s="249"/>
      <c r="AL143" s="249"/>
      <c r="AM143" s="249"/>
      <c r="AN143" s="249"/>
      <c r="AO143" s="249"/>
      <c r="AP143" s="249"/>
      <c r="AQ143" s="249"/>
      <c r="AR143" s="249">
        <f t="shared" si="15"/>
        <v>0</v>
      </c>
      <c r="AS143" s="249"/>
    </row>
    <row r="144" spans="1:45" ht="30" customHeight="1" x14ac:dyDescent="0.25">
      <c r="A144" s="14" t="s">
        <v>570</v>
      </c>
      <c r="B144" s="9" t="s">
        <v>284</v>
      </c>
      <c r="C144" s="12" t="s">
        <v>571</v>
      </c>
      <c r="D144" s="259" t="s">
        <v>617</v>
      </c>
      <c r="E144" s="263" t="s">
        <v>618</v>
      </c>
      <c r="F144" s="235">
        <v>0.81599999999999995</v>
      </c>
      <c r="G144" s="11"/>
      <c r="H144" s="271">
        <v>44</v>
      </c>
      <c r="I144" s="11"/>
      <c r="J144" s="249"/>
      <c r="K144" s="249"/>
      <c r="L144" s="249"/>
      <c r="M144" s="249"/>
      <c r="N144" s="249"/>
      <c r="O144" s="249"/>
      <c r="P144" s="249">
        <f t="shared" si="12"/>
        <v>0</v>
      </c>
      <c r="Q144" s="249"/>
      <c r="T144" s="249"/>
      <c r="U144" s="249"/>
      <c r="V144" s="249"/>
      <c r="W144" s="249"/>
      <c r="X144" s="249"/>
      <c r="Y144" s="249"/>
      <c r="Z144" s="249">
        <f t="shared" si="13"/>
        <v>0</v>
      </c>
      <c r="AA144" s="249"/>
      <c r="AC144" s="249"/>
      <c r="AD144" s="249"/>
      <c r="AE144" s="249"/>
      <c r="AF144" s="249"/>
      <c r="AG144" s="249"/>
      <c r="AH144" s="249"/>
      <c r="AI144" s="249">
        <f t="shared" si="14"/>
        <v>0</v>
      </c>
      <c r="AJ144" s="249"/>
      <c r="AL144" s="249"/>
      <c r="AM144" s="249"/>
      <c r="AN144" s="249"/>
      <c r="AO144" s="249"/>
      <c r="AP144" s="249"/>
      <c r="AQ144" s="249"/>
      <c r="AR144" s="249">
        <f t="shared" si="15"/>
        <v>0</v>
      </c>
      <c r="AS144" s="249"/>
    </row>
    <row r="145" spans="1:45" ht="30" customHeight="1" x14ac:dyDescent="0.25">
      <c r="A145" s="14" t="s">
        <v>570</v>
      </c>
      <c r="B145" s="9" t="s">
        <v>284</v>
      </c>
      <c r="C145" s="12" t="s">
        <v>571</v>
      </c>
      <c r="D145" s="259" t="s">
        <v>619</v>
      </c>
      <c r="E145" s="169" t="s">
        <v>620</v>
      </c>
      <c r="F145" s="235">
        <v>1.0576000000000001</v>
      </c>
      <c r="G145" s="11"/>
      <c r="H145" s="271">
        <v>462</v>
      </c>
      <c r="I145" s="11"/>
      <c r="J145" s="249"/>
      <c r="K145" s="249"/>
      <c r="L145" s="249"/>
      <c r="M145" s="249"/>
      <c r="N145" s="249"/>
      <c r="O145" s="249"/>
      <c r="P145" s="249">
        <f t="shared" si="12"/>
        <v>0</v>
      </c>
      <c r="Q145" s="249"/>
      <c r="T145" s="249"/>
      <c r="U145" s="249"/>
      <c r="V145" s="249"/>
      <c r="W145" s="249"/>
      <c r="X145" s="249"/>
      <c r="Y145" s="249"/>
      <c r="Z145" s="249">
        <f t="shared" si="13"/>
        <v>0</v>
      </c>
      <c r="AA145" s="249"/>
      <c r="AC145" s="249"/>
      <c r="AD145" s="249"/>
      <c r="AE145" s="249"/>
      <c r="AF145" s="249"/>
      <c r="AG145" s="249"/>
      <c r="AH145" s="249"/>
      <c r="AI145" s="249">
        <f t="shared" si="14"/>
        <v>0</v>
      </c>
      <c r="AJ145" s="249"/>
      <c r="AL145" s="249"/>
      <c r="AM145" s="249"/>
      <c r="AN145" s="249"/>
      <c r="AO145" s="249"/>
      <c r="AP145" s="249"/>
      <c r="AQ145" s="249"/>
      <c r="AR145" s="249">
        <f t="shared" si="15"/>
        <v>0</v>
      </c>
      <c r="AS145" s="249"/>
    </row>
    <row r="146" spans="1:45" ht="30" customHeight="1" x14ac:dyDescent="0.25">
      <c r="A146" s="14" t="s">
        <v>570</v>
      </c>
      <c r="B146" s="9" t="s">
        <v>284</v>
      </c>
      <c r="C146" s="12" t="s">
        <v>571</v>
      </c>
      <c r="D146" s="259" t="s">
        <v>619</v>
      </c>
      <c r="E146" s="169" t="s">
        <v>620</v>
      </c>
      <c r="F146" s="235">
        <v>1.0576000000000001</v>
      </c>
      <c r="G146" s="11"/>
      <c r="H146" s="271">
        <v>462</v>
      </c>
      <c r="I146" s="11"/>
      <c r="J146" s="249"/>
      <c r="K146" s="249"/>
      <c r="L146" s="249"/>
      <c r="M146" s="249"/>
      <c r="N146" s="249"/>
      <c r="O146" s="249"/>
      <c r="P146" s="249">
        <f t="shared" si="12"/>
        <v>0</v>
      </c>
      <c r="Q146" s="249"/>
      <c r="T146" s="249"/>
      <c r="U146" s="249"/>
      <c r="V146" s="249"/>
      <c r="W146" s="249"/>
      <c r="X146" s="249"/>
      <c r="Y146" s="249"/>
      <c r="Z146" s="249">
        <f t="shared" si="13"/>
        <v>0</v>
      </c>
      <c r="AA146" s="249"/>
      <c r="AC146" s="249"/>
      <c r="AD146" s="249"/>
      <c r="AE146" s="249"/>
      <c r="AF146" s="249"/>
      <c r="AG146" s="249"/>
      <c r="AH146" s="249"/>
      <c r="AI146" s="249">
        <f t="shared" si="14"/>
        <v>0</v>
      </c>
      <c r="AJ146" s="249"/>
      <c r="AL146" s="249"/>
      <c r="AM146" s="249"/>
      <c r="AN146" s="249"/>
      <c r="AO146" s="249"/>
      <c r="AP146" s="249"/>
      <c r="AQ146" s="249"/>
      <c r="AR146" s="249">
        <f t="shared" si="15"/>
        <v>0</v>
      </c>
      <c r="AS146" s="249"/>
    </row>
    <row r="147" spans="1:45" ht="30" customHeight="1" x14ac:dyDescent="0.25">
      <c r="A147" s="14" t="s">
        <v>570</v>
      </c>
      <c r="B147" s="9" t="s">
        <v>284</v>
      </c>
      <c r="C147" s="12" t="s">
        <v>571</v>
      </c>
      <c r="D147" s="259" t="s">
        <v>619</v>
      </c>
      <c r="E147" s="169" t="s">
        <v>620</v>
      </c>
      <c r="F147" s="235">
        <v>1.0576000000000001</v>
      </c>
      <c r="G147" s="11"/>
      <c r="H147" s="271">
        <v>462</v>
      </c>
      <c r="I147" s="11"/>
      <c r="J147" s="249"/>
      <c r="K147" s="249"/>
      <c r="L147" s="249"/>
      <c r="M147" s="249"/>
      <c r="N147" s="249"/>
      <c r="O147" s="249"/>
      <c r="P147" s="249">
        <f t="shared" si="12"/>
        <v>0</v>
      </c>
      <c r="Q147" s="249"/>
      <c r="T147" s="249"/>
      <c r="U147" s="249"/>
      <c r="V147" s="249"/>
      <c r="W147" s="249"/>
      <c r="X147" s="249"/>
      <c r="Y147" s="249"/>
      <c r="Z147" s="249">
        <f t="shared" si="13"/>
        <v>0</v>
      </c>
      <c r="AA147" s="249"/>
      <c r="AC147" s="249"/>
      <c r="AD147" s="249"/>
      <c r="AE147" s="249"/>
      <c r="AF147" s="249"/>
      <c r="AG147" s="249"/>
      <c r="AH147" s="249"/>
      <c r="AI147" s="249">
        <f t="shared" si="14"/>
        <v>0</v>
      </c>
      <c r="AJ147" s="249"/>
      <c r="AL147" s="249"/>
      <c r="AM147" s="249"/>
      <c r="AN147" s="249"/>
      <c r="AO147" s="249"/>
      <c r="AP147" s="249"/>
      <c r="AQ147" s="249"/>
      <c r="AR147" s="249">
        <f t="shared" si="15"/>
        <v>0</v>
      </c>
      <c r="AS147" s="249"/>
    </row>
    <row r="148" spans="1:45" ht="30" customHeight="1" x14ac:dyDescent="0.25">
      <c r="A148" s="14" t="s">
        <v>570</v>
      </c>
      <c r="B148" s="9" t="s">
        <v>284</v>
      </c>
      <c r="C148" s="12" t="s">
        <v>571</v>
      </c>
      <c r="D148" s="259" t="s">
        <v>619</v>
      </c>
      <c r="E148" s="169" t="s">
        <v>620</v>
      </c>
      <c r="F148" s="235">
        <v>0.95350000000000001</v>
      </c>
      <c r="G148" s="11"/>
      <c r="H148" s="271">
        <v>462</v>
      </c>
      <c r="I148" s="11"/>
      <c r="J148" s="249"/>
      <c r="K148" s="249"/>
      <c r="L148" s="249"/>
      <c r="M148" s="249"/>
      <c r="N148" s="249"/>
      <c r="O148" s="249"/>
      <c r="P148" s="249">
        <f t="shared" si="12"/>
        <v>0</v>
      </c>
      <c r="Q148" s="249"/>
      <c r="T148" s="249"/>
      <c r="U148" s="249"/>
      <c r="V148" s="249"/>
      <c r="W148" s="249"/>
      <c r="X148" s="249"/>
      <c r="Y148" s="249"/>
      <c r="Z148" s="249">
        <f t="shared" si="13"/>
        <v>0</v>
      </c>
      <c r="AA148" s="249"/>
      <c r="AC148" s="249"/>
      <c r="AD148" s="249"/>
      <c r="AE148" s="249"/>
      <c r="AF148" s="249"/>
      <c r="AG148" s="249"/>
      <c r="AH148" s="249"/>
      <c r="AI148" s="249">
        <f t="shared" si="14"/>
        <v>0</v>
      </c>
      <c r="AJ148" s="249"/>
      <c r="AL148" s="249"/>
      <c r="AM148" s="249"/>
      <c r="AN148" s="249"/>
      <c r="AO148" s="249"/>
      <c r="AP148" s="249"/>
      <c r="AQ148" s="249"/>
      <c r="AR148" s="249">
        <f t="shared" si="15"/>
        <v>0</v>
      </c>
      <c r="AS148" s="249"/>
    </row>
    <row r="149" spans="1:45" ht="30" customHeight="1" x14ac:dyDescent="0.25">
      <c r="A149" s="14" t="s">
        <v>570</v>
      </c>
      <c r="B149" s="9" t="s">
        <v>284</v>
      </c>
      <c r="C149" s="12" t="s">
        <v>571</v>
      </c>
      <c r="D149" s="259" t="s">
        <v>619</v>
      </c>
      <c r="E149" s="169" t="s">
        <v>620</v>
      </c>
      <c r="F149" s="235">
        <v>0.95350000000000001</v>
      </c>
      <c r="G149" s="11"/>
      <c r="H149" s="271">
        <v>462</v>
      </c>
      <c r="I149" s="11"/>
      <c r="J149" s="249"/>
      <c r="K149" s="249"/>
      <c r="L149" s="249"/>
      <c r="M149" s="249"/>
      <c r="N149" s="249"/>
      <c r="O149" s="249"/>
      <c r="P149" s="249">
        <f t="shared" si="12"/>
        <v>0</v>
      </c>
      <c r="Q149" s="249"/>
      <c r="T149" s="249"/>
      <c r="U149" s="249"/>
      <c r="V149" s="249"/>
      <c r="W149" s="249"/>
      <c r="X149" s="249"/>
      <c r="Y149" s="249"/>
      <c r="Z149" s="249">
        <f t="shared" si="13"/>
        <v>0</v>
      </c>
      <c r="AA149" s="249"/>
      <c r="AC149" s="249"/>
      <c r="AD149" s="249"/>
      <c r="AE149" s="249"/>
      <c r="AF149" s="249"/>
      <c r="AG149" s="249"/>
      <c r="AH149" s="249"/>
      <c r="AI149" s="249">
        <f t="shared" si="14"/>
        <v>0</v>
      </c>
      <c r="AJ149" s="249"/>
      <c r="AL149" s="249"/>
      <c r="AM149" s="249"/>
      <c r="AN149" s="249"/>
      <c r="AO149" s="249"/>
      <c r="AP149" s="249"/>
      <c r="AQ149" s="249"/>
      <c r="AR149" s="249">
        <f t="shared" si="15"/>
        <v>0</v>
      </c>
      <c r="AS149" s="249"/>
    </row>
    <row r="150" spans="1:45" ht="30" customHeight="1" x14ac:dyDescent="0.25">
      <c r="A150" s="14" t="s">
        <v>570</v>
      </c>
      <c r="B150" s="9" t="s">
        <v>284</v>
      </c>
      <c r="C150" s="12" t="s">
        <v>571</v>
      </c>
      <c r="D150" s="261" t="s">
        <v>621</v>
      </c>
      <c r="E150" s="263" t="s">
        <v>622</v>
      </c>
      <c r="F150" s="240">
        <v>0.78420000000000001</v>
      </c>
      <c r="G150" s="11"/>
      <c r="H150" s="271">
        <v>3440</v>
      </c>
      <c r="I150" s="11"/>
      <c r="J150" s="249"/>
      <c r="K150" s="249"/>
      <c r="L150" s="249"/>
      <c r="M150" s="249"/>
      <c r="N150" s="249"/>
      <c r="O150" s="249"/>
      <c r="P150" s="249">
        <f t="shared" si="12"/>
        <v>0</v>
      </c>
      <c r="Q150" s="249"/>
      <c r="T150" s="249"/>
      <c r="U150" s="249"/>
      <c r="V150" s="249"/>
      <c r="W150" s="249"/>
      <c r="X150" s="249"/>
      <c r="Y150" s="249"/>
      <c r="Z150" s="249">
        <f t="shared" si="13"/>
        <v>0</v>
      </c>
      <c r="AA150" s="249"/>
      <c r="AC150" s="249"/>
      <c r="AD150" s="249"/>
      <c r="AE150" s="249"/>
      <c r="AF150" s="249"/>
      <c r="AG150" s="249"/>
      <c r="AH150" s="249"/>
      <c r="AI150" s="249">
        <f t="shared" si="14"/>
        <v>0</v>
      </c>
      <c r="AJ150" s="249"/>
      <c r="AL150" s="249"/>
      <c r="AM150" s="249"/>
      <c r="AN150" s="249"/>
      <c r="AO150" s="249"/>
      <c r="AP150" s="249"/>
      <c r="AQ150" s="249"/>
      <c r="AR150" s="249">
        <f t="shared" si="15"/>
        <v>0</v>
      </c>
      <c r="AS150" s="249"/>
    </row>
    <row r="151" spans="1:45" ht="30" customHeight="1" x14ac:dyDescent="0.25">
      <c r="A151" s="14" t="s">
        <v>570</v>
      </c>
      <c r="B151" s="9" t="s">
        <v>284</v>
      </c>
      <c r="C151" s="12" t="s">
        <v>571</v>
      </c>
      <c r="D151" s="261" t="s">
        <v>621</v>
      </c>
      <c r="E151" s="263" t="s">
        <v>622</v>
      </c>
      <c r="F151" s="235">
        <v>0.95350000000000001</v>
      </c>
      <c r="G151" s="11"/>
      <c r="H151" s="271">
        <v>3440</v>
      </c>
      <c r="I151" s="11"/>
      <c r="J151" s="249"/>
      <c r="K151" s="249"/>
      <c r="L151" s="249"/>
      <c r="M151" s="249"/>
      <c r="N151" s="249"/>
      <c r="O151" s="249"/>
      <c r="P151" s="249">
        <f t="shared" si="12"/>
        <v>0</v>
      </c>
      <c r="Q151" s="249"/>
      <c r="T151" s="249"/>
      <c r="U151" s="249"/>
      <c r="V151" s="249"/>
      <c r="W151" s="249"/>
      <c r="X151" s="249"/>
      <c r="Y151" s="249"/>
      <c r="Z151" s="249">
        <f t="shared" si="13"/>
        <v>0</v>
      </c>
      <c r="AA151" s="249"/>
      <c r="AC151" s="249"/>
      <c r="AD151" s="249"/>
      <c r="AE151" s="249"/>
      <c r="AF151" s="249"/>
      <c r="AG151" s="249"/>
      <c r="AH151" s="249"/>
      <c r="AI151" s="249">
        <f t="shared" si="14"/>
        <v>0</v>
      </c>
      <c r="AJ151" s="249"/>
      <c r="AL151" s="249"/>
      <c r="AM151" s="249"/>
      <c r="AN151" s="249"/>
      <c r="AO151" s="249"/>
      <c r="AP151" s="249"/>
      <c r="AQ151" s="249"/>
      <c r="AR151" s="249">
        <f t="shared" si="15"/>
        <v>0</v>
      </c>
      <c r="AS151" s="249"/>
    </row>
    <row r="152" spans="1:45" ht="30" customHeight="1" x14ac:dyDescent="0.25">
      <c r="A152" s="14" t="s">
        <v>570</v>
      </c>
      <c r="B152" s="9" t="s">
        <v>284</v>
      </c>
      <c r="C152" s="12" t="s">
        <v>571</v>
      </c>
      <c r="D152" s="261" t="s">
        <v>621</v>
      </c>
      <c r="E152" s="263" t="s">
        <v>622</v>
      </c>
      <c r="F152" s="240">
        <v>0.76</v>
      </c>
      <c r="G152" s="11"/>
      <c r="H152" s="271">
        <v>3440</v>
      </c>
      <c r="I152" s="11"/>
      <c r="J152" s="249"/>
      <c r="K152" s="249"/>
      <c r="L152" s="249"/>
      <c r="M152" s="249"/>
      <c r="N152" s="249"/>
      <c r="O152" s="249"/>
      <c r="P152" s="249">
        <f t="shared" si="12"/>
        <v>0</v>
      </c>
      <c r="Q152" s="249"/>
      <c r="T152" s="249"/>
      <c r="U152" s="249"/>
      <c r="V152" s="249"/>
      <c r="W152" s="249"/>
      <c r="X152" s="249"/>
      <c r="Y152" s="249"/>
      <c r="Z152" s="249">
        <f t="shared" si="13"/>
        <v>0</v>
      </c>
      <c r="AA152" s="249"/>
      <c r="AC152" s="249"/>
      <c r="AD152" s="249"/>
      <c r="AE152" s="249"/>
      <c r="AF152" s="249"/>
      <c r="AG152" s="249"/>
      <c r="AH152" s="249"/>
      <c r="AI152" s="249">
        <f t="shared" si="14"/>
        <v>0</v>
      </c>
      <c r="AJ152" s="249"/>
      <c r="AL152" s="249"/>
      <c r="AM152" s="249"/>
      <c r="AN152" s="249"/>
      <c r="AO152" s="249"/>
      <c r="AP152" s="249"/>
      <c r="AQ152" s="249"/>
      <c r="AR152" s="249">
        <f t="shared" si="15"/>
        <v>0</v>
      </c>
      <c r="AS152" s="249"/>
    </row>
    <row r="153" spans="1:45" ht="30" customHeight="1" x14ac:dyDescent="0.25">
      <c r="A153" s="14" t="s">
        <v>570</v>
      </c>
      <c r="B153" s="9" t="s">
        <v>284</v>
      </c>
      <c r="C153" s="12" t="s">
        <v>571</v>
      </c>
      <c r="D153" s="259" t="s">
        <v>627</v>
      </c>
      <c r="E153" s="169" t="s">
        <v>1025</v>
      </c>
      <c r="F153" s="240">
        <v>0.76</v>
      </c>
      <c r="G153" s="11"/>
      <c r="H153" s="271">
        <v>504</v>
      </c>
      <c r="I153" s="11"/>
      <c r="J153" s="249"/>
      <c r="K153" s="249"/>
      <c r="L153" s="249"/>
      <c r="M153" s="249"/>
      <c r="N153" s="249"/>
      <c r="O153" s="249"/>
      <c r="P153" s="249">
        <f t="shared" si="12"/>
        <v>0</v>
      </c>
      <c r="Q153" s="249"/>
      <c r="T153" s="249"/>
      <c r="U153" s="249"/>
      <c r="V153" s="249"/>
      <c r="W153" s="249"/>
      <c r="X153" s="249"/>
      <c r="Y153" s="249"/>
      <c r="Z153" s="249">
        <f t="shared" si="13"/>
        <v>0</v>
      </c>
      <c r="AA153" s="249"/>
      <c r="AC153" s="249"/>
      <c r="AD153" s="249"/>
      <c r="AE153" s="249"/>
      <c r="AF153" s="249"/>
      <c r="AG153" s="249"/>
      <c r="AH153" s="249"/>
      <c r="AI153" s="249">
        <f t="shared" si="14"/>
        <v>0</v>
      </c>
      <c r="AJ153" s="249"/>
      <c r="AL153" s="249"/>
      <c r="AM153" s="249"/>
      <c r="AN153" s="249"/>
      <c r="AO153" s="249"/>
      <c r="AP153" s="249"/>
      <c r="AQ153" s="249"/>
      <c r="AR153" s="249">
        <f t="shared" si="15"/>
        <v>0</v>
      </c>
      <c r="AS153" s="249"/>
    </row>
    <row r="154" spans="1:45" ht="30" customHeight="1" x14ac:dyDescent="0.25">
      <c r="A154" s="14" t="s">
        <v>570</v>
      </c>
      <c r="B154" s="9" t="s">
        <v>284</v>
      </c>
      <c r="C154" s="12" t="s">
        <v>571</v>
      </c>
      <c r="D154" s="259" t="s">
        <v>627</v>
      </c>
      <c r="E154" s="169" t="s">
        <v>1025</v>
      </c>
      <c r="F154" s="240">
        <v>0.76</v>
      </c>
      <c r="G154" s="11"/>
      <c r="H154" s="271">
        <v>504</v>
      </c>
      <c r="I154" s="11"/>
      <c r="J154" s="249"/>
      <c r="K154" s="249"/>
      <c r="L154" s="249"/>
      <c r="M154" s="249"/>
      <c r="N154" s="249"/>
      <c r="O154" s="249"/>
      <c r="P154" s="249">
        <f t="shared" si="12"/>
        <v>0</v>
      </c>
      <c r="Q154" s="249"/>
      <c r="T154" s="249"/>
      <c r="U154" s="249"/>
      <c r="V154" s="249"/>
      <c r="W154" s="249"/>
      <c r="X154" s="249"/>
      <c r="Y154" s="249"/>
      <c r="Z154" s="249">
        <f t="shared" si="13"/>
        <v>0</v>
      </c>
      <c r="AA154" s="249"/>
      <c r="AC154" s="249"/>
      <c r="AD154" s="249"/>
      <c r="AE154" s="249"/>
      <c r="AF154" s="249"/>
      <c r="AG154" s="249"/>
      <c r="AH154" s="249"/>
      <c r="AI154" s="249">
        <f t="shared" si="14"/>
        <v>0</v>
      </c>
      <c r="AJ154" s="249"/>
      <c r="AL154" s="249"/>
      <c r="AM154" s="249"/>
      <c r="AN154" s="249"/>
      <c r="AO154" s="249"/>
      <c r="AP154" s="249"/>
      <c r="AQ154" s="249"/>
      <c r="AR154" s="249">
        <f t="shared" si="15"/>
        <v>0</v>
      </c>
      <c r="AS154" s="249"/>
    </row>
    <row r="155" spans="1:45" ht="30" customHeight="1" x14ac:dyDescent="0.25">
      <c r="A155" s="14" t="s">
        <v>570</v>
      </c>
      <c r="B155" s="9" t="s">
        <v>284</v>
      </c>
      <c r="C155" s="12" t="s">
        <v>571</v>
      </c>
      <c r="D155" s="259" t="s">
        <v>627</v>
      </c>
      <c r="E155" s="169" t="s">
        <v>1025</v>
      </c>
      <c r="F155" s="235">
        <v>1.1027</v>
      </c>
      <c r="G155" s="11"/>
      <c r="H155" s="271">
        <v>504</v>
      </c>
      <c r="I155" s="11"/>
      <c r="J155" s="249"/>
      <c r="K155" s="249"/>
      <c r="L155" s="249"/>
      <c r="M155" s="249"/>
      <c r="N155" s="249"/>
      <c r="O155" s="249"/>
      <c r="P155" s="249">
        <f t="shared" si="12"/>
        <v>0</v>
      </c>
      <c r="Q155" s="249"/>
      <c r="T155" s="249"/>
      <c r="U155" s="249"/>
      <c r="V155" s="249"/>
      <c r="W155" s="249"/>
      <c r="X155" s="249"/>
      <c r="Y155" s="249"/>
      <c r="Z155" s="249">
        <f t="shared" si="13"/>
        <v>0</v>
      </c>
      <c r="AA155" s="249"/>
      <c r="AC155" s="249"/>
      <c r="AD155" s="249"/>
      <c r="AE155" s="249"/>
      <c r="AF155" s="249"/>
      <c r="AG155" s="249"/>
      <c r="AH155" s="249"/>
      <c r="AI155" s="249">
        <f t="shared" si="14"/>
        <v>0</v>
      </c>
      <c r="AJ155" s="249"/>
      <c r="AL155" s="249"/>
      <c r="AM155" s="249"/>
      <c r="AN155" s="249"/>
      <c r="AO155" s="249"/>
      <c r="AP155" s="249"/>
      <c r="AQ155" s="249"/>
      <c r="AR155" s="249">
        <f t="shared" si="15"/>
        <v>0</v>
      </c>
      <c r="AS155" s="249"/>
    </row>
    <row r="156" spans="1:45" ht="30" customHeight="1" x14ac:dyDescent="0.25">
      <c r="A156" s="14" t="s">
        <v>570</v>
      </c>
      <c r="B156" s="9" t="s">
        <v>284</v>
      </c>
      <c r="C156" s="12" t="s">
        <v>571</v>
      </c>
      <c r="D156" s="259" t="s">
        <v>627</v>
      </c>
      <c r="E156" s="169" t="s">
        <v>1025</v>
      </c>
      <c r="F156" s="235">
        <v>1.1027</v>
      </c>
      <c r="G156" s="11"/>
      <c r="H156" s="271">
        <v>504</v>
      </c>
      <c r="I156" s="11"/>
      <c r="J156" s="249"/>
      <c r="K156" s="249"/>
      <c r="L156" s="249"/>
      <c r="M156" s="249"/>
      <c r="N156" s="249"/>
      <c r="O156" s="249"/>
      <c r="P156" s="249">
        <f t="shared" si="12"/>
        <v>0</v>
      </c>
      <c r="Q156" s="249"/>
      <c r="T156" s="249"/>
      <c r="U156" s="249"/>
      <c r="V156" s="249"/>
      <c r="W156" s="249"/>
      <c r="X156" s="249"/>
      <c r="Y156" s="249"/>
      <c r="Z156" s="249">
        <f t="shared" si="13"/>
        <v>0</v>
      </c>
      <c r="AA156" s="249"/>
      <c r="AC156" s="249"/>
      <c r="AD156" s="249"/>
      <c r="AE156" s="249"/>
      <c r="AF156" s="249"/>
      <c r="AG156" s="249"/>
      <c r="AH156" s="249"/>
      <c r="AI156" s="249">
        <f t="shared" si="14"/>
        <v>0</v>
      </c>
      <c r="AJ156" s="249"/>
      <c r="AL156" s="249"/>
      <c r="AM156" s="249"/>
      <c r="AN156" s="249"/>
      <c r="AO156" s="249"/>
      <c r="AP156" s="249"/>
      <c r="AQ156" s="249"/>
      <c r="AR156" s="249">
        <f t="shared" si="15"/>
        <v>0</v>
      </c>
      <c r="AS156" s="249"/>
    </row>
    <row r="157" spans="1:45" ht="30" customHeight="1" x14ac:dyDescent="0.25">
      <c r="A157" s="14" t="s">
        <v>570</v>
      </c>
      <c r="B157" s="9" t="s">
        <v>284</v>
      </c>
      <c r="C157" s="12" t="s">
        <v>571</v>
      </c>
      <c r="D157" s="259" t="s">
        <v>627</v>
      </c>
      <c r="E157" s="169" t="s">
        <v>1025</v>
      </c>
      <c r="F157" s="235">
        <v>1.1027</v>
      </c>
      <c r="G157" s="11"/>
      <c r="H157" s="271">
        <v>504</v>
      </c>
      <c r="I157" s="11"/>
      <c r="J157" s="249"/>
      <c r="K157" s="249"/>
      <c r="L157" s="249"/>
      <c r="M157" s="249"/>
      <c r="N157" s="249"/>
      <c r="O157" s="249"/>
      <c r="P157" s="249">
        <f t="shared" si="12"/>
        <v>0</v>
      </c>
      <c r="Q157" s="249"/>
      <c r="T157" s="249"/>
      <c r="U157" s="249"/>
      <c r="V157" s="249"/>
      <c r="W157" s="249"/>
      <c r="X157" s="249"/>
      <c r="Y157" s="249"/>
      <c r="Z157" s="249">
        <f t="shared" si="13"/>
        <v>0</v>
      </c>
      <c r="AA157" s="249"/>
      <c r="AC157" s="249"/>
      <c r="AD157" s="249"/>
      <c r="AE157" s="249"/>
      <c r="AF157" s="249"/>
      <c r="AG157" s="249"/>
      <c r="AH157" s="249"/>
      <c r="AI157" s="249">
        <f t="shared" si="14"/>
        <v>0</v>
      </c>
      <c r="AJ157" s="249"/>
      <c r="AL157" s="249"/>
      <c r="AM157" s="249"/>
      <c r="AN157" s="249"/>
      <c r="AO157" s="249"/>
      <c r="AP157" s="249"/>
      <c r="AQ157" s="249"/>
      <c r="AR157" s="249">
        <f t="shared" si="15"/>
        <v>0</v>
      </c>
      <c r="AS157" s="249"/>
    </row>
    <row r="158" spans="1:45" ht="30" customHeight="1" x14ac:dyDescent="0.25">
      <c r="A158" s="14" t="s">
        <v>570</v>
      </c>
      <c r="B158" s="9" t="s">
        <v>284</v>
      </c>
      <c r="C158" s="12" t="s">
        <v>571</v>
      </c>
      <c r="D158" s="259" t="s">
        <v>627</v>
      </c>
      <c r="E158" s="169" t="s">
        <v>1025</v>
      </c>
      <c r="F158" s="235">
        <v>1.1027</v>
      </c>
      <c r="G158" s="11"/>
      <c r="H158" s="271">
        <v>33</v>
      </c>
      <c r="I158" s="11"/>
      <c r="J158" s="249"/>
      <c r="K158" s="249"/>
      <c r="L158" s="249"/>
      <c r="M158" s="249"/>
      <c r="N158" s="249"/>
      <c r="O158" s="249"/>
      <c r="P158" s="249">
        <f t="shared" si="12"/>
        <v>0</v>
      </c>
      <c r="Q158" s="249"/>
      <c r="T158" s="249"/>
      <c r="U158" s="249"/>
      <c r="V158" s="249"/>
      <c r="W158" s="249"/>
      <c r="X158" s="249"/>
      <c r="Y158" s="249"/>
      <c r="Z158" s="249">
        <f t="shared" si="13"/>
        <v>0</v>
      </c>
      <c r="AA158" s="249"/>
      <c r="AC158" s="249"/>
      <c r="AD158" s="249"/>
      <c r="AE158" s="249"/>
      <c r="AF158" s="249"/>
      <c r="AG158" s="249"/>
      <c r="AH158" s="249"/>
      <c r="AI158" s="249">
        <f t="shared" si="14"/>
        <v>0</v>
      </c>
      <c r="AJ158" s="249"/>
      <c r="AL158" s="249"/>
      <c r="AM158" s="249"/>
      <c r="AN158" s="249"/>
      <c r="AO158" s="249"/>
      <c r="AP158" s="249"/>
      <c r="AQ158" s="249"/>
      <c r="AR158" s="249">
        <f t="shared" si="15"/>
        <v>0</v>
      </c>
      <c r="AS158" s="249"/>
    </row>
    <row r="159" spans="1:45" ht="30" customHeight="1" x14ac:dyDescent="0.25">
      <c r="A159" s="14" t="s">
        <v>570</v>
      </c>
      <c r="B159" s="9" t="s">
        <v>284</v>
      </c>
      <c r="C159" s="12" t="s">
        <v>571</v>
      </c>
      <c r="D159" s="259" t="s">
        <v>630</v>
      </c>
      <c r="E159" s="169" t="s">
        <v>1026</v>
      </c>
      <c r="F159" s="235">
        <v>1.1027</v>
      </c>
      <c r="G159" s="11"/>
      <c r="H159" s="271">
        <v>51</v>
      </c>
      <c r="I159" s="11"/>
      <c r="J159" s="249"/>
      <c r="K159" s="249"/>
      <c r="L159" s="249"/>
      <c r="M159" s="249"/>
      <c r="N159" s="249"/>
      <c r="O159" s="249"/>
      <c r="P159" s="249">
        <f t="shared" si="12"/>
        <v>0</v>
      </c>
      <c r="Q159" s="249"/>
      <c r="T159" s="249"/>
      <c r="U159" s="249"/>
      <c r="V159" s="249"/>
      <c r="W159" s="249"/>
      <c r="X159" s="249"/>
      <c r="Y159" s="249"/>
      <c r="Z159" s="249">
        <f t="shared" si="13"/>
        <v>0</v>
      </c>
      <c r="AA159" s="249"/>
      <c r="AC159" s="249"/>
      <c r="AD159" s="249"/>
      <c r="AE159" s="249"/>
      <c r="AF159" s="249"/>
      <c r="AG159" s="249"/>
      <c r="AH159" s="249"/>
      <c r="AI159" s="249">
        <f t="shared" si="14"/>
        <v>0</v>
      </c>
      <c r="AJ159" s="249"/>
      <c r="AL159" s="249"/>
      <c r="AM159" s="249"/>
      <c r="AN159" s="249"/>
      <c r="AO159" s="249"/>
      <c r="AP159" s="249"/>
      <c r="AQ159" s="249"/>
      <c r="AR159" s="249">
        <f t="shared" si="15"/>
        <v>0</v>
      </c>
      <c r="AS159" s="249"/>
    </row>
    <row r="160" spans="1:45" ht="30" customHeight="1" x14ac:dyDescent="0.25">
      <c r="A160" s="14" t="s">
        <v>570</v>
      </c>
      <c r="B160" s="9" t="s">
        <v>284</v>
      </c>
      <c r="C160" s="12" t="s">
        <v>571</v>
      </c>
      <c r="D160" s="259" t="s">
        <v>627</v>
      </c>
      <c r="E160" s="169" t="s">
        <v>1027</v>
      </c>
      <c r="F160" s="235">
        <v>0.94179999999999997</v>
      </c>
      <c r="G160" s="11"/>
      <c r="H160" s="271">
        <v>453</v>
      </c>
      <c r="I160" s="11"/>
      <c r="J160" s="249"/>
      <c r="K160" s="249"/>
      <c r="L160" s="249"/>
      <c r="M160" s="249"/>
      <c r="N160" s="249"/>
      <c r="O160" s="249"/>
      <c r="P160" s="249">
        <f t="shared" si="12"/>
        <v>0</v>
      </c>
      <c r="Q160" s="249"/>
      <c r="T160" s="249"/>
      <c r="U160" s="249"/>
      <c r="V160" s="249"/>
      <c r="W160" s="249"/>
      <c r="X160" s="249"/>
      <c r="Y160" s="249"/>
      <c r="Z160" s="249">
        <f t="shared" si="13"/>
        <v>0</v>
      </c>
      <c r="AA160" s="249"/>
      <c r="AC160" s="249"/>
      <c r="AD160" s="249"/>
      <c r="AE160" s="249"/>
      <c r="AF160" s="249"/>
      <c r="AG160" s="249"/>
      <c r="AH160" s="249"/>
      <c r="AI160" s="249">
        <f t="shared" si="14"/>
        <v>0</v>
      </c>
      <c r="AJ160" s="249"/>
      <c r="AL160" s="249"/>
      <c r="AM160" s="249"/>
      <c r="AN160" s="249"/>
      <c r="AO160" s="249"/>
      <c r="AP160" s="249"/>
      <c r="AQ160" s="249"/>
      <c r="AR160" s="249">
        <f t="shared" si="15"/>
        <v>0</v>
      </c>
      <c r="AS160" s="249"/>
    </row>
    <row r="161" spans="1:45" ht="30" customHeight="1" x14ac:dyDescent="0.25">
      <c r="A161" s="14" t="s">
        <v>570</v>
      </c>
      <c r="B161" s="9" t="s">
        <v>284</v>
      </c>
      <c r="C161" s="12" t="s">
        <v>571</v>
      </c>
      <c r="D161" s="259" t="s">
        <v>627</v>
      </c>
      <c r="E161" s="169" t="s">
        <v>1027</v>
      </c>
      <c r="F161" s="240">
        <v>0.76</v>
      </c>
      <c r="G161" s="11"/>
      <c r="H161" s="271">
        <v>453</v>
      </c>
      <c r="I161" s="11"/>
      <c r="J161" s="249"/>
      <c r="K161" s="249"/>
      <c r="L161" s="249"/>
      <c r="M161" s="249"/>
      <c r="N161" s="249"/>
      <c r="O161" s="249"/>
      <c r="P161" s="249">
        <f t="shared" si="12"/>
        <v>0</v>
      </c>
      <c r="Q161" s="249"/>
      <c r="T161" s="249"/>
      <c r="U161" s="249"/>
      <c r="V161" s="249"/>
      <c r="W161" s="249"/>
      <c r="X161" s="249"/>
      <c r="Y161" s="249"/>
      <c r="Z161" s="249">
        <f t="shared" si="13"/>
        <v>0</v>
      </c>
      <c r="AA161" s="249"/>
      <c r="AC161" s="249"/>
      <c r="AD161" s="249"/>
      <c r="AE161" s="249"/>
      <c r="AF161" s="249"/>
      <c r="AG161" s="249"/>
      <c r="AH161" s="249"/>
      <c r="AI161" s="249">
        <f t="shared" si="14"/>
        <v>0</v>
      </c>
      <c r="AJ161" s="249"/>
      <c r="AL161" s="249"/>
      <c r="AM161" s="249"/>
      <c r="AN161" s="249"/>
      <c r="AO161" s="249"/>
      <c r="AP161" s="249"/>
      <c r="AQ161" s="249"/>
      <c r="AR161" s="249">
        <f t="shared" si="15"/>
        <v>0</v>
      </c>
      <c r="AS161" s="249"/>
    </row>
    <row r="162" spans="1:45" ht="30" customHeight="1" x14ac:dyDescent="0.25">
      <c r="A162" s="14" t="s">
        <v>570</v>
      </c>
      <c r="B162" s="9" t="s">
        <v>284</v>
      </c>
      <c r="C162" s="12" t="s">
        <v>571</v>
      </c>
      <c r="D162" s="259" t="s">
        <v>627</v>
      </c>
      <c r="E162" s="169" t="s">
        <v>1027</v>
      </c>
      <c r="F162" s="240">
        <v>0.76</v>
      </c>
      <c r="G162" s="11"/>
      <c r="H162" s="271">
        <v>453</v>
      </c>
      <c r="I162" s="11"/>
      <c r="J162" s="249"/>
      <c r="K162" s="249"/>
      <c r="L162" s="249"/>
      <c r="M162" s="249"/>
      <c r="N162" s="249"/>
      <c r="O162" s="249"/>
      <c r="P162" s="249">
        <f t="shared" si="12"/>
        <v>0</v>
      </c>
      <c r="Q162" s="249"/>
      <c r="T162" s="249"/>
      <c r="U162" s="249"/>
      <c r="V162" s="249"/>
      <c r="W162" s="249"/>
      <c r="X162" s="249"/>
      <c r="Y162" s="249"/>
      <c r="Z162" s="249">
        <f t="shared" si="13"/>
        <v>0</v>
      </c>
      <c r="AA162" s="249"/>
      <c r="AC162" s="249"/>
      <c r="AD162" s="249"/>
      <c r="AE162" s="249"/>
      <c r="AF162" s="249"/>
      <c r="AG162" s="249"/>
      <c r="AH162" s="249"/>
      <c r="AI162" s="249">
        <f t="shared" si="14"/>
        <v>0</v>
      </c>
      <c r="AJ162" s="249"/>
      <c r="AL162" s="249"/>
      <c r="AM162" s="249"/>
      <c r="AN162" s="249"/>
      <c r="AO162" s="249"/>
      <c r="AP162" s="249"/>
      <c r="AQ162" s="249"/>
      <c r="AR162" s="249">
        <f t="shared" si="15"/>
        <v>0</v>
      </c>
      <c r="AS162" s="249"/>
    </row>
    <row r="163" spans="1:45" ht="30" customHeight="1" x14ac:dyDescent="0.25">
      <c r="A163" s="14" t="s">
        <v>570</v>
      </c>
      <c r="B163" s="9" t="s">
        <v>284</v>
      </c>
      <c r="C163" s="12" t="s">
        <v>571</v>
      </c>
      <c r="D163" s="259" t="s">
        <v>627</v>
      </c>
      <c r="E163" s="169" t="s">
        <v>1027</v>
      </c>
      <c r="F163" s="240">
        <v>0.76</v>
      </c>
      <c r="G163" s="11"/>
      <c r="H163" s="271">
        <v>33</v>
      </c>
      <c r="I163" s="11"/>
      <c r="J163" s="249"/>
      <c r="K163" s="249"/>
      <c r="L163" s="249"/>
      <c r="M163" s="249"/>
      <c r="N163" s="249"/>
      <c r="O163" s="249"/>
      <c r="P163" s="249">
        <f t="shared" si="12"/>
        <v>0</v>
      </c>
      <c r="Q163" s="249"/>
      <c r="T163" s="249"/>
      <c r="U163" s="249"/>
      <c r="V163" s="249"/>
      <c r="W163" s="249"/>
      <c r="X163" s="249"/>
      <c r="Y163" s="249"/>
      <c r="Z163" s="249">
        <f t="shared" si="13"/>
        <v>0</v>
      </c>
      <c r="AA163" s="249"/>
      <c r="AC163" s="249"/>
      <c r="AD163" s="249"/>
      <c r="AE163" s="249"/>
      <c r="AF163" s="249"/>
      <c r="AG163" s="249"/>
      <c r="AH163" s="249"/>
      <c r="AI163" s="249">
        <f t="shared" si="14"/>
        <v>0</v>
      </c>
      <c r="AJ163" s="249"/>
      <c r="AL163" s="249"/>
      <c r="AM163" s="249"/>
      <c r="AN163" s="249"/>
      <c r="AO163" s="249"/>
      <c r="AP163" s="249"/>
      <c r="AQ163" s="249"/>
      <c r="AR163" s="249">
        <f t="shared" si="15"/>
        <v>0</v>
      </c>
      <c r="AS163" s="249"/>
    </row>
    <row r="164" spans="1:45" ht="30" customHeight="1" x14ac:dyDescent="0.25">
      <c r="A164" s="14" t="s">
        <v>570</v>
      </c>
      <c r="B164" s="9" t="s">
        <v>284</v>
      </c>
      <c r="C164" s="12" t="s">
        <v>571</v>
      </c>
      <c r="D164" s="259" t="s">
        <v>627</v>
      </c>
      <c r="E164" s="169" t="s">
        <v>1027</v>
      </c>
      <c r="F164" s="235">
        <v>1.2</v>
      </c>
      <c r="G164" s="11"/>
      <c r="H164" s="271">
        <v>453</v>
      </c>
      <c r="I164" s="11"/>
      <c r="J164" s="249"/>
      <c r="K164" s="249"/>
      <c r="L164" s="249"/>
      <c r="M164" s="249"/>
      <c r="N164" s="249"/>
      <c r="O164" s="249"/>
      <c r="P164" s="249">
        <f t="shared" si="12"/>
        <v>0</v>
      </c>
      <c r="Q164" s="249"/>
      <c r="T164" s="249"/>
      <c r="U164" s="249"/>
      <c r="V164" s="249"/>
      <c r="W164" s="249"/>
      <c r="X164" s="249"/>
      <c r="Y164" s="249"/>
      <c r="Z164" s="249">
        <f t="shared" si="13"/>
        <v>0</v>
      </c>
      <c r="AA164" s="249"/>
      <c r="AC164" s="249"/>
      <c r="AD164" s="249"/>
      <c r="AE164" s="249"/>
      <c r="AF164" s="249"/>
      <c r="AG164" s="249"/>
      <c r="AH164" s="249"/>
      <c r="AI164" s="249">
        <f t="shared" si="14"/>
        <v>0</v>
      </c>
      <c r="AJ164" s="249"/>
      <c r="AL164" s="249"/>
      <c r="AM164" s="249"/>
      <c r="AN164" s="249"/>
      <c r="AO164" s="249"/>
      <c r="AP164" s="249"/>
      <c r="AQ164" s="249"/>
      <c r="AR164" s="249">
        <f t="shared" si="15"/>
        <v>0</v>
      </c>
      <c r="AS164" s="249"/>
    </row>
    <row r="165" spans="1:45" ht="30" customHeight="1" x14ac:dyDescent="0.25">
      <c r="A165" s="14" t="s">
        <v>570</v>
      </c>
      <c r="B165" s="9" t="s">
        <v>284</v>
      </c>
      <c r="C165" s="12" t="s">
        <v>571</v>
      </c>
      <c r="D165" s="259" t="s">
        <v>627</v>
      </c>
      <c r="E165" s="169" t="s">
        <v>1027</v>
      </c>
      <c r="F165" s="235">
        <v>1.2</v>
      </c>
      <c r="G165" s="11"/>
      <c r="H165" s="271">
        <v>453</v>
      </c>
      <c r="I165" s="11"/>
      <c r="J165" s="249"/>
      <c r="K165" s="249"/>
      <c r="L165" s="249"/>
      <c r="M165" s="249"/>
      <c r="N165" s="249"/>
      <c r="O165" s="249"/>
      <c r="P165" s="249">
        <f t="shared" si="12"/>
        <v>0</v>
      </c>
      <c r="Q165" s="249"/>
      <c r="T165" s="249"/>
      <c r="U165" s="249"/>
      <c r="V165" s="249"/>
      <c r="W165" s="249"/>
      <c r="X165" s="249"/>
      <c r="Y165" s="249"/>
      <c r="Z165" s="249">
        <f t="shared" si="13"/>
        <v>0</v>
      </c>
      <c r="AA165" s="249"/>
      <c r="AC165" s="249"/>
      <c r="AD165" s="249"/>
      <c r="AE165" s="249"/>
      <c r="AF165" s="249"/>
      <c r="AG165" s="249"/>
      <c r="AH165" s="249"/>
      <c r="AI165" s="249">
        <f t="shared" si="14"/>
        <v>0</v>
      </c>
      <c r="AJ165" s="249"/>
      <c r="AL165" s="249"/>
      <c r="AM165" s="249"/>
      <c r="AN165" s="249"/>
      <c r="AO165" s="249"/>
      <c r="AP165" s="249"/>
      <c r="AQ165" s="249"/>
      <c r="AR165" s="249">
        <f t="shared" si="15"/>
        <v>0</v>
      </c>
      <c r="AS165" s="249"/>
    </row>
    <row r="166" spans="1:45" ht="30" customHeight="1" x14ac:dyDescent="0.25">
      <c r="A166" s="14" t="s">
        <v>570</v>
      </c>
      <c r="B166" s="9" t="s">
        <v>284</v>
      </c>
      <c r="C166" s="12" t="s">
        <v>571</v>
      </c>
      <c r="D166" s="259" t="s">
        <v>627</v>
      </c>
      <c r="E166" s="169" t="s">
        <v>1027</v>
      </c>
      <c r="F166" s="235">
        <v>1.2</v>
      </c>
      <c r="G166" s="11"/>
      <c r="H166" s="271">
        <v>33</v>
      </c>
      <c r="I166" s="11"/>
      <c r="J166" s="249"/>
      <c r="K166" s="249"/>
      <c r="L166" s="249"/>
      <c r="M166" s="249"/>
      <c r="N166" s="249"/>
      <c r="O166" s="249"/>
      <c r="P166" s="249">
        <f t="shared" si="12"/>
        <v>0</v>
      </c>
      <c r="Q166" s="249"/>
      <c r="T166" s="249"/>
      <c r="U166" s="249"/>
      <c r="V166" s="249"/>
      <c r="W166" s="249"/>
      <c r="X166" s="249"/>
      <c r="Y166" s="249"/>
      <c r="Z166" s="249">
        <f t="shared" si="13"/>
        <v>0</v>
      </c>
      <c r="AA166" s="249"/>
      <c r="AC166" s="249"/>
      <c r="AD166" s="249"/>
      <c r="AE166" s="249"/>
      <c r="AF166" s="249"/>
      <c r="AG166" s="249"/>
      <c r="AH166" s="249"/>
      <c r="AI166" s="249">
        <f t="shared" si="14"/>
        <v>0</v>
      </c>
      <c r="AJ166" s="249"/>
      <c r="AL166" s="249"/>
      <c r="AM166" s="249"/>
      <c r="AN166" s="249"/>
      <c r="AO166" s="249"/>
      <c r="AP166" s="249"/>
      <c r="AQ166" s="249"/>
      <c r="AR166" s="249">
        <f t="shared" si="15"/>
        <v>0</v>
      </c>
      <c r="AS166" s="249"/>
    </row>
    <row r="167" spans="1:45" ht="30" customHeight="1" x14ac:dyDescent="0.25">
      <c r="A167" s="14" t="s">
        <v>570</v>
      </c>
      <c r="B167" s="9" t="s">
        <v>284</v>
      </c>
      <c r="C167" s="12" t="s">
        <v>571</v>
      </c>
      <c r="D167" s="259" t="s">
        <v>627</v>
      </c>
      <c r="E167" s="169" t="s">
        <v>1028</v>
      </c>
      <c r="F167" s="235">
        <v>1.2</v>
      </c>
      <c r="G167" s="11"/>
      <c r="H167" s="271">
        <v>233</v>
      </c>
      <c r="I167" s="11"/>
      <c r="J167" s="249"/>
      <c r="K167" s="249"/>
      <c r="L167" s="249"/>
      <c r="M167" s="249"/>
      <c r="N167" s="249"/>
      <c r="O167" s="249"/>
      <c r="P167" s="249">
        <f t="shared" si="12"/>
        <v>0</v>
      </c>
      <c r="Q167" s="249"/>
      <c r="T167" s="249"/>
      <c r="U167" s="249"/>
      <c r="V167" s="249"/>
      <c r="W167" s="249"/>
      <c r="X167" s="249"/>
      <c r="Y167" s="249"/>
      <c r="Z167" s="249">
        <f t="shared" si="13"/>
        <v>0</v>
      </c>
      <c r="AA167" s="249"/>
      <c r="AC167" s="249"/>
      <c r="AD167" s="249"/>
      <c r="AE167" s="249"/>
      <c r="AF167" s="249"/>
      <c r="AG167" s="249"/>
      <c r="AH167" s="249"/>
      <c r="AI167" s="249">
        <f t="shared" si="14"/>
        <v>0</v>
      </c>
      <c r="AJ167" s="249"/>
      <c r="AL167" s="249"/>
      <c r="AM167" s="249"/>
      <c r="AN167" s="249"/>
      <c r="AO167" s="249"/>
      <c r="AP167" s="249"/>
      <c r="AQ167" s="249"/>
      <c r="AR167" s="249">
        <f t="shared" si="15"/>
        <v>0</v>
      </c>
      <c r="AS167" s="249"/>
    </row>
    <row r="168" spans="1:45" ht="30" customHeight="1" x14ac:dyDescent="0.25">
      <c r="A168" s="14" t="s">
        <v>570</v>
      </c>
      <c r="B168" s="9" t="s">
        <v>284</v>
      </c>
      <c r="C168" s="12" t="s">
        <v>571</v>
      </c>
      <c r="D168" s="259" t="s">
        <v>627</v>
      </c>
      <c r="E168" s="169" t="s">
        <v>1028</v>
      </c>
      <c r="F168" s="235">
        <v>1.2</v>
      </c>
      <c r="G168" s="11"/>
      <c r="H168" s="271">
        <v>233</v>
      </c>
      <c r="I168" s="11"/>
      <c r="J168" s="249"/>
      <c r="K168" s="249"/>
      <c r="L168" s="249"/>
      <c r="M168" s="249"/>
      <c r="N168" s="249"/>
      <c r="O168" s="249"/>
      <c r="P168" s="249">
        <f t="shared" si="12"/>
        <v>0</v>
      </c>
      <c r="Q168" s="249"/>
      <c r="T168" s="249"/>
      <c r="U168" s="249"/>
      <c r="V168" s="249"/>
      <c r="W168" s="249"/>
      <c r="X168" s="249"/>
      <c r="Y168" s="249"/>
      <c r="Z168" s="249">
        <f t="shared" si="13"/>
        <v>0</v>
      </c>
      <c r="AA168" s="249"/>
      <c r="AC168" s="249"/>
      <c r="AD168" s="249"/>
      <c r="AE168" s="249"/>
      <c r="AF168" s="249"/>
      <c r="AG168" s="249"/>
      <c r="AH168" s="249"/>
      <c r="AI168" s="249">
        <f t="shared" si="14"/>
        <v>0</v>
      </c>
      <c r="AJ168" s="249"/>
      <c r="AL168" s="249"/>
      <c r="AM168" s="249"/>
      <c r="AN168" s="249"/>
      <c r="AO168" s="249"/>
      <c r="AP168" s="249"/>
      <c r="AQ168" s="249"/>
      <c r="AR168" s="249">
        <f t="shared" si="15"/>
        <v>0</v>
      </c>
      <c r="AS168" s="249"/>
    </row>
    <row r="169" spans="1:45" ht="30" customHeight="1" x14ac:dyDescent="0.25">
      <c r="A169" s="14" t="s">
        <v>570</v>
      </c>
      <c r="B169" s="9" t="s">
        <v>284</v>
      </c>
      <c r="C169" s="12" t="s">
        <v>571</v>
      </c>
      <c r="D169" s="259" t="s">
        <v>627</v>
      </c>
      <c r="E169" s="169" t="s">
        <v>1028</v>
      </c>
      <c r="F169" s="235">
        <v>0.81820000000000004</v>
      </c>
      <c r="G169" s="11"/>
      <c r="H169" s="271">
        <v>233</v>
      </c>
      <c r="I169" s="11"/>
      <c r="J169" s="249"/>
      <c r="K169" s="249"/>
      <c r="L169" s="249"/>
      <c r="M169" s="249"/>
      <c r="N169" s="249"/>
      <c r="O169" s="249"/>
      <c r="P169" s="249">
        <f t="shared" si="12"/>
        <v>0</v>
      </c>
      <c r="Q169" s="249"/>
      <c r="T169" s="249"/>
      <c r="U169" s="249"/>
      <c r="V169" s="249"/>
      <c r="W169" s="249"/>
      <c r="X169" s="249"/>
      <c r="Y169" s="249"/>
      <c r="Z169" s="249">
        <f t="shared" si="13"/>
        <v>0</v>
      </c>
      <c r="AA169" s="249"/>
      <c r="AC169" s="249"/>
      <c r="AD169" s="249"/>
      <c r="AE169" s="249"/>
      <c r="AF169" s="249"/>
      <c r="AG169" s="249"/>
      <c r="AH169" s="249"/>
      <c r="AI169" s="249">
        <f t="shared" si="14"/>
        <v>0</v>
      </c>
      <c r="AJ169" s="249"/>
      <c r="AL169" s="249"/>
      <c r="AM169" s="249"/>
      <c r="AN169" s="249"/>
      <c r="AO169" s="249"/>
      <c r="AP169" s="249"/>
      <c r="AQ169" s="249"/>
      <c r="AR169" s="249">
        <f t="shared" si="15"/>
        <v>0</v>
      </c>
      <c r="AS169" s="249"/>
    </row>
    <row r="170" spans="1:45" ht="30" customHeight="1" x14ac:dyDescent="0.25">
      <c r="A170" s="14" t="s">
        <v>570</v>
      </c>
      <c r="B170" s="9" t="s">
        <v>284</v>
      </c>
      <c r="C170" s="12" t="s">
        <v>571</v>
      </c>
      <c r="D170" s="259" t="s">
        <v>627</v>
      </c>
      <c r="E170" s="169" t="s">
        <v>1028</v>
      </c>
      <c r="F170" s="241">
        <v>0.81</v>
      </c>
      <c r="G170" s="11"/>
      <c r="H170" s="271">
        <v>137</v>
      </c>
      <c r="I170" s="11"/>
      <c r="J170" s="249"/>
      <c r="K170" s="249"/>
      <c r="L170" s="249"/>
      <c r="M170" s="249"/>
      <c r="N170" s="249"/>
      <c r="O170" s="249"/>
      <c r="P170" s="249">
        <f t="shared" si="12"/>
        <v>0</v>
      </c>
      <c r="Q170" s="249"/>
      <c r="T170" s="249"/>
      <c r="U170" s="249"/>
      <c r="V170" s="249"/>
      <c r="W170" s="249"/>
      <c r="X170" s="249"/>
      <c r="Y170" s="249"/>
      <c r="Z170" s="249">
        <f t="shared" si="13"/>
        <v>0</v>
      </c>
      <c r="AA170" s="249"/>
      <c r="AC170" s="249"/>
      <c r="AD170" s="249"/>
      <c r="AE170" s="249"/>
      <c r="AF170" s="249"/>
      <c r="AG170" s="249"/>
      <c r="AH170" s="249"/>
      <c r="AI170" s="249">
        <f t="shared" si="14"/>
        <v>0</v>
      </c>
      <c r="AJ170" s="249"/>
      <c r="AL170" s="249"/>
      <c r="AM170" s="249"/>
      <c r="AN170" s="249"/>
      <c r="AO170" s="249"/>
      <c r="AP170" s="249"/>
      <c r="AQ170" s="249"/>
      <c r="AR170" s="249">
        <f t="shared" si="15"/>
        <v>0</v>
      </c>
      <c r="AS170" s="249"/>
    </row>
    <row r="171" spans="1:45" ht="30" customHeight="1" x14ac:dyDescent="0.25">
      <c r="A171" s="14" t="s">
        <v>570</v>
      </c>
      <c r="B171" s="9" t="s">
        <v>284</v>
      </c>
      <c r="C171" s="12" t="s">
        <v>571</v>
      </c>
      <c r="D171" s="259" t="s">
        <v>627</v>
      </c>
      <c r="E171" s="169" t="s">
        <v>1028</v>
      </c>
      <c r="F171" s="241">
        <v>0.81</v>
      </c>
      <c r="G171" s="11"/>
      <c r="H171" s="271">
        <v>137</v>
      </c>
      <c r="I171" s="11"/>
      <c r="J171" s="249"/>
      <c r="K171" s="249"/>
      <c r="L171" s="249"/>
      <c r="M171" s="249"/>
      <c r="N171" s="249"/>
      <c r="O171" s="249"/>
      <c r="P171" s="249">
        <f t="shared" si="12"/>
        <v>0</v>
      </c>
      <c r="Q171" s="249"/>
      <c r="T171" s="249"/>
      <c r="U171" s="249"/>
      <c r="V171" s="249"/>
      <c r="W171" s="249"/>
      <c r="X171" s="249"/>
      <c r="Y171" s="249"/>
      <c r="Z171" s="249">
        <f t="shared" si="13"/>
        <v>0</v>
      </c>
      <c r="AA171" s="249"/>
      <c r="AC171" s="249"/>
      <c r="AD171" s="249"/>
      <c r="AE171" s="249"/>
      <c r="AF171" s="249"/>
      <c r="AG171" s="249"/>
      <c r="AH171" s="249"/>
      <c r="AI171" s="249">
        <f t="shared" si="14"/>
        <v>0</v>
      </c>
      <c r="AJ171" s="249"/>
      <c r="AL171" s="249"/>
      <c r="AM171" s="249"/>
      <c r="AN171" s="249"/>
      <c r="AO171" s="249"/>
      <c r="AP171" s="249"/>
      <c r="AQ171" s="249"/>
      <c r="AR171" s="249">
        <f t="shared" si="15"/>
        <v>0</v>
      </c>
      <c r="AS171" s="249"/>
    </row>
    <row r="172" spans="1:45" ht="30" customHeight="1" x14ac:dyDescent="0.25">
      <c r="A172" s="14" t="s">
        <v>570</v>
      </c>
      <c r="B172" s="9" t="s">
        <v>284</v>
      </c>
      <c r="C172" s="12" t="s">
        <v>571</v>
      </c>
      <c r="D172" s="259" t="s">
        <v>627</v>
      </c>
      <c r="E172" s="169" t="s">
        <v>1028</v>
      </c>
      <c r="F172" s="241">
        <v>0.81</v>
      </c>
      <c r="G172" s="11"/>
      <c r="H172" s="271">
        <v>233</v>
      </c>
      <c r="I172" s="11"/>
      <c r="J172" s="249"/>
      <c r="K172" s="249"/>
      <c r="L172" s="249"/>
      <c r="M172" s="249"/>
      <c r="N172" s="249"/>
      <c r="O172" s="249"/>
      <c r="P172" s="249">
        <f t="shared" si="12"/>
        <v>0</v>
      </c>
      <c r="Q172" s="249"/>
      <c r="T172" s="249"/>
      <c r="U172" s="249"/>
      <c r="V172" s="249"/>
      <c r="W172" s="249"/>
      <c r="X172" s="249"/>
      <c r="Y172" s="249"/>
      <c r="Z172" s="249">
        <f t="shared" si="13"/>
        <v>0</v>
      </c>
      <c r="AA172" s="249"/>
      <c r="AC172" s="249"/>
      <c r="AD172" s="249"/>
      <c r="AE172" s="249"/>
      <c r="AF172" s="249"/>
      <c r="AG172" s="249"/>
      <c r="AH172" s="249"/>
      <c r="AI172" s="249">
        <f t="shared" si="14"/>
        <v>0</v>
      </c>
      <c r="AJ172" s="249"/>
      <c r="AL172" s="249"/>
      <c r="AM172" s="249"/>
      <c r="AN172" s="249"/>
      <c r="AO172" s="249"/>
      <c r="AP172" s="249"/>
      <c r="AQ172" s="249"/>
      <c r="AR172" s="249">
        <f t="shared" si="15"/>
        <v>0</v>
      </c>
      <c r="AS172" s="249"/>
    </row>
    <row r="173" spans="1:45" ht="30" customHeight="1" x14ac:dyDescent="0.25">
      <c r="A173" s="14" t="s">
        <v>570</v>
      </c>
      <c r="B173" s="9" t="s">
        <v>284</v>
      </c>
      <c r="C173" s="12" t="s">
        <v>571</v>
      </c>
      <c r="D173" s="259" t="s">
        <v>627</v>
      </c>
      <c r="E173" s="169" t="s">
        <v>1029</v>
      </c>
      <c r="F173" s="241">
        <v>0.81</v>
      </c>
      <c r="G173" s="11"/>
      <c r="H173" s="271">
        <v>878</v>
      </c>
      <c r="I173" s="11"/>
      <c r="J173" s="249"/>
      <c r="K173" s="249"/>
      <c r="L173" s="249"/>
      <c r="M173" s="249"/>
      <c r="N173" s="249"/>
      <c r="O173" s="249"/>
      <c r="P173" s="249">
        <f t="shared" si="12"/>
        <v>0</v>
      </c>
      <c r="Q173" s="249"/>
      <c r="T173" s="249"/>
      <c r="U173" s="249"/>
      <c r="V173" s="249"/>
      <c r="W173" s="249"/>
      <c r="X173" s="249"/>
      <c r="Y173" s="249"/>
      <c r="Z173" s="249">
        <f t="shared" si="13"/>
        <v>0</v>
      </c>
      <c r="AA173" s="249"/>
      <c r="AC173" s="249"/>
      <c r="AD173" s="249"/>
      <c r="AE173" s="249"/>
      <c r="AF173" s="249"/>
      <c r="AG173" s="249"/>
      <c r="AH173" s="249"/>
      <c r="AI173" s="249">
        <f t="shared" si="14"/>
        <v>0</v>
      </c>
      <c r="AJ173" s="249"/>
      <c r="AL173" s="249"/>
      <c r="AM173" s="249"/>
      <c r="AN173" s="249"/>
      <c r="AO173" s="249"/>
      <c r="AP173" s="249"/>
      <c r="AQ173" s="249"/>
      <c r="AR173" s="249">
        <f t="shared" si="15"/>
        <v>0</v>
      </c>
      <c r="AS173" s="249"/>
    </row>
    <row r="174" spans="1:45" ht="30" customHeight="1" x14ac:dyDescent="0.25">
      <c r="A174" s="14" t="s">
        <v>570</v>
      </c>
      <c r="B174" s="9" t="s">
        <v>284</v>
      </c>
      <c r="C174" s="12" t="s">
        <v>571</v>
      </c>
      <c r="D174" s="259" t="s">
        <v>627</v>
      </c>
      <c r="E174" s="169" t="s">
        <v>1029</v>
      </c>
      <c r="F174" s="241">
        <v>0.81</v>
      </c>
      <c r="G174" s="11"/>
      <c r="H174" s="271">
        <v>878</v>
      </c>
      <c r="I174" s="11"/>
      <c r="J174" s="249"/>
      <c r="K174" s="249"/>
      <c r="L174" s="249"/>
      <c r="M174" s="249"/>
      <c r="N174" s="249"/>
      <c r="O174" s="249"/>
      <c r="P174" s="249">
        <f t="shared" si="12"/>
        <v>0</v>
      </c>
      <c r="Q174" s="249"/>
      <c r="T174" s="249"/>
      <c r="U174" s="249"/>
      <c r="V174" s="249"/>
      <c r="W174" s="249"/>
      <c r="X174" s="249"/>
      <c r="Y174" s="249"/>
      <c r="Z174" s="249">
        <f t="shared" si="13"/>
        <v>0</v>
      </c>
      <c r="AA174" s="249"/>
      <c r="AC174" s="249"/>
      <c r="AD174" s="249"/>
      <c r="AE174" s="249"/>
      <c r="AF174" s="249"/>
      <c r="AG174" s="249"/>
      <c r="AH174" s="249"/>
      <c r="AI174" s="249">
        <f t="shared" si="14"/>
        <v>0</v>
      </c>
      <c r="AJ174" s="249"/>
      <c r="AL174" s="249"/>
      <c r="AM174" s="249"/>
      <c r="AN174" s="249"/>
      <c r="AO174" s="249"/>
      <c r="AP174" s="249"/>
      <c r="AQ174" s="249"/>
      <c r="AR174" s="249">
        <f t="shared" si="15"/>
        <v>0</v>
      </c>
      <c r="AS174" s="249"/>
    </row>
    <row r="175" spans="1:45" ht="30" customHeight="1" x14ac:dyDescent="0.25">
      <c r="A175" s="14" t="s">
        <v>570</v>
      </c>
      <c r="B175" s="9" t="s">
        <v>284</v>
      </c>
      <c r="C175" s="12" t="s">
        <v>571</v>
      </c>
      <c r="D175" s="259" t="s">
        <v>627</v>
      </c>
      <c r="E175" s="169" t="s">
        <v>1029</v>
      </c>
      <c r="F175" s="241">
        <v>0.81</v>
      </c>
      <c r="G175" s="11"/>
      <c r="H175" s="271">
        <v>878</v>
      </c>
      <c r="I175" s="11"/>
      <c r="J175" s="249"/>
      <c r="K175" s="249"/>
      <c r="L175" s="249"/>
      <c r="M175" s="249"/>
      <c r="N175" s="249"/>
      <c r="O175" s="249"/>
      <c r="P175" s="249">
        <f t="shared" si="12"/>
        <v>0</v>
      </c>
      <c r="Q175" s="249"/>
      <c r="T175" s="249"/>
      <c r="U175" s="249"/>
      <c r="V175" s="249"/>
      <c r="W175" s="249"/>
      <c r="X175" s="249"/>
      <c r="Y175" s="249"/>
      <c r="Z175" s="249">
        <f t="shared" si="13"/>
        <v>0</v>
      </c>
      <c r="AA175" s="249"/>
      <c r="AC175" s="249"/>
      <c r="AD175" s="249"/>
      <c r="AE175" s="249"/>
      <c r="AF175" s="249"/>
      <c r="AG175" s="249"/>
      <c r="AH175" s="249"/>
      <c r="AI175" s="249">
        <f t="shared" si="14"/>
        <v>0</v>
      </c>
      <c r="AJ175" s="249"/>
      <c r="AL175" s="249"/>
      <c r="AM175" s="249"/>
      <c r="AN175" s="249"/>
      <c r="AO175" s="249"/>
      <c r="AP175" s="249"/>
      <c r="AQ175" s="249"/>
      <c r="AR175" s="249">
        <f t="shared" si="15"/>
        <v>0</v>
      </c>
      <c r="AS175" s="249"/>
    </row>
    <row r="176" spans="1:45" ht="30" customHeight="1" x14ac:dyDescent="0.25">
      <c r="A176" s="14" t="s">
        <v>570</v>
      </c>
      <c r="B176" s="9" t="s">
        <v>284</v>
      </c>
      <c r="C176" s="12" t="s">
        <v>571</v>
      </c>
      <c r="D176" s="259" t="s">
        <v>627</v>
      </c>
      <c r="E176" s="169" t="s">
        <v>1030</v>
      </c>
      <c r="F176" s="241">
        <v>0.81</v>
      </c>
      <c r="G176" s="11"/>
      <c r="H176" s="271">
        <v>342</v>
      </c>
      <c r="I176" s="11"/>
      <c r="J176" s="249"/>
      <c r="K176" s="249"/>
      <c r="L176" s="249"/>
      <c r="M176" s="249"/>
      <c r="N176" s="249"/>
      <c r="O176" s="249"/>
      <c r="P176" s="249">
        <f t="shared" si="12"/>
        <v>0</v>
      </c>
      <c r="Q176" s="249"/>
      <c r="T176" s="249"/>
      <c r="U176" s="249"/>
      <c r="V176" s="249"/>
      <c r="W176" s="249"/>
      <c r="X176" s="249"/>
      <c r="Y176" s="249"/>
      <c r="Z176" s="249">
        <f t="shared" si="13"/>
        <v>0</v>
      </c>
      <c r="AA176" s="249"/>
      <c r="AC176" s="249"/>
      <c r="AD176" s="249"/>
      <c r="AE176" s="249"/>
      <c r="AF176" s="249"/>
      <c r="AG176" s="249"/>
      <c r="AH176" s="249"/>
      <c r="AI176" s="249">
        <f t="shared" si="14"/>
        <v>0</v>
      </c>
      <c r="AJ176" s="249"/>
      <c r="AL176" s="249"/>
      <c r="AM176" s="249"/>
      <c r="AN176" s="249"/>
      <c r="AO176" s="249"/>
      <c r="AP176" s="249"/>
      <c r="AQ176" s="249"/>
      <c r="AR176" s="249">
        <f t="shared" si="15"/>
        <v>0</v>
      </c>
      <c r="AS176" s="249"/>
    </row>
    <row r="177" spans="1:45" ht="30" customHeight="1" x14ac:dyDescent="0.25">
      <c r="A177" s="14" t="s">
        <v>570</v>
      </c>
      <c r="B177" s="9" t="s">
        <v>284</v>
      </c>
      <c r="C177" s="12" t="s">
        <v>571</v>
      </c>
      <c r="D177" s="259" t="s">
        <v>627</v>
      </c>
      <c r="E177" s="169" t="s">
        <v>1030</v>
      </c>
      <c r="F177" s="241">
        <v>0.81</v>
      </c>
      <c r="G177" s="11"/>
      <c r="H177" s="271">
        <v>342</v>
      </c>
      <c r="I177" s="11"/>
      <c r="J177" s="249"/>
      <c r="K177" s="249"/>
      <c r="L177" s="249"/>
      <c r="M177" s="249"/>
      <c r="N177" s="249"/>
      <c r="O177" s="249"/>
      <c r="P177" s="249">
        <f t="shared" si="12"/>
        <v>0</v>
      </c>
      <c r="Q177" s="249"/>
      <c r="T177" s="249"/>
      <c r="U177" s="249"/>
      <c r="V177" s="249"/>
      <c r="W177" s="249"/>
      <c r="X177" s="249"/>
      <c r="Y177" s="249"/>
      <c r="Z177" s="249">
        <f t="shared" si="13"/>
        <v>0</v>
      </c>
      <c r="AA177" s="249"/>
      <c r="AC177" s="249"/>
      <c r="AD177" s="249"/>
      <c r="AE177" s="249"/>
      <c r="AF177" s="249"/>
      <c r="AG177" s="249"/>
      <c r="AH177" s="249"/>
      <c r="AI177" s="249">
        <f t="shared" si="14"/>
        <v>0</v>
      </c>
      <c r="AJ177" s="249"/>
      <c r="AL177" s="249"/>
      <c r="AM177" s="249"/>
      <c r="AN177" s="249"/>
      <c r="AO177" s="249"/>
      <c r="AP177" s="249"/>
      <c r="AQ177" s="249"/>
      <c r="AR177" s="249">
        <f t="shared" si="15"/>
        <v>0</v>
      </c>
      <c r="AS177" s="249"/>
    </row>
    <row r="178" spans="1:45" ht="30" customHeight="1" x14ac:dyDescent="0.25">
      <c r="A178" s="14" t="s">
        <v>570</v>
      </c>
      <c r="B178" s="9" t="s">
        <v>284</v>
      </c>
      <c r="C178" s="12" t="s">
        <v>571</v>
      </c>
      <c r="D178" s="259" t="s">
        <v>627</v>
      </c>
      <c r="E178" s="169" t="s">
        <v>1030</v>
      </c>
      <c r="F178" s="241">
        <v>0.81</v>
      </c>
      <c r="G178" s="11"/>
      <c r="H178" s="271">
        <v>342</v>
      </c>
      <c r="I178" s="11"/>
      <c r="J178" s="249"/>
      <c r="K178" s="249"/>
      <c r="L178" s="249"/>
      <c r="M178" s="249"/>
      <c r="N178" s="249"/>
      <c r="O178" s="249"/>
      <c r="P178" s="249">
        <f t="shared" si="12"/>
        <v>0</v>
      </c>
      <c r="Q178" s="249"/>
      <c r="T178" s="249"/>
      <c r="U178" s="249"/>
      <c r="V178" s="249"/>
      <c r="W178" s="249"/>
      <c r="X178" s="249"/>
      <c r="Y178" s="249"/>
      <c r="Z178" s="249">
        <f t="shared" si="13"/>
        <v>0</v>
      </c>
      <c r="AA178" s="249"/>
      <c r="AC178" s="249"/>
      <c r="AD178" s="249"/>
      <c r="AE178" s="249"/>
      <c r="AF178" s="249"/>
      <c r="AG178" s="249"/>
      <c r="AH178" s="249"/>
      <c r="AI178" s="249">
        <f t="shared" si="14"/>
        <v>0</v>
      </c>
      <c r="AJ178" s="249"/>
      <c r="AL178" s="249"/>
      <c r="AM178" s="249"/>
      <c r="AN178" s="249"/>
      <c r="AO178" s="249"/>
      <c r="AP178" s="249"/>
      <c r="AQ178" s="249"/>
      <c r="AR178" s="249">
        <f t="shared" si="15"/>
        <v>0</v>
      </c>
      <c r="AS178" s="249"/>
    </row>
    <row r="179" spans="1:45" ht="30" customHeight="1" x14ac:dyDescent="0.25">
      <c r="A179" s="14" t="s">
        <v>570</v>
      </c>
      <c r="B179" s="9" t="s">
        <v>284</v>
      </c>
      <c r="C179" s="12" t="s">
        <v>571</v>
      </c>
      <c r="D179" s="259" t="s">
        <v>627</v>
      </c>
      <c r="E179" s="169" t="s">
        <v>1030</v>
      </c>
      <c r="F179" s="241">
        <v>0.81</v>
      </c>
      <c r="G179" s="11"/>
      <c r="H179" s="271">
        <v>342</v>
      </c>
      <c r="I179" s="11"/>
      <c r="J179" s="249"/>
      <c r="K179" s="249"/>
      <c r="L179" s="249"/>
      <c r="M179" s="249"/>
      <c r="N179" s="249"/>
      <c r="O179" s="249"/>
      <c r="P179" s="249">
        <f t="shared" si="12"/>
        <v>0</v>
      </c>
      <c r="Q179" s="249"/>
      <c r="T179" s="249"/>
      <c r="U179" s="249"/>
      <c r="V179" s="249"/>
      <c r="W179" s="249"/>
      <c r="X179" s="249"/>
      <c r="Y179" s="249"/>
      <c r="Z179" s="249">
        <f t="shared" si="13"/>
        <v>0</v>
      </c>
      <c r="AA179" s="249"/>
      <c r="AC179" s="249"/>
      <c r="AD179" s="249"/>
      <c r="AE179" s="249"/>
      <c r="AF179" s="249"/>
      <c r="AG179" s="249"/>
      <c r="AH179" s="249"/>
      <c r="AI179" s="249">
        <f t="shared" si="14"/>
        <v>0</v>
      </c>
      <c r="AJ179" s="249"/>
      <c r="AL179" s="249"/>
      <c r="AM179" s="249"/>
      <c r="AN179" s="249"/>
      <c r="AO179" s="249"/>
      <c r="AP179" s="249"/>
      <c r="AQ179" s="249"/>
      <c r="AR179" s="249">
        <f t="shared" si="15"/>
        <v>0</v>
      </c>
      <c r="AS179" s="249"/>
    </row>
    <row r="180" spans="1:45" ht="30" customHeight="1" x14ac:dyDescent="0.25">
      <c r="A180" s="14" t="s">
        <v>570</v>
      </c>
      <c r="B180" s="9" t="s">
        <v>284</v>
      </c>
      <c r="C180" s="12" t="s">
        <v>571</v>
      </c>
      <c r="D180" s="259" t="s">
        <v>627</v>
      </c>
      <c r="E180" s="169" t="s">
        <v>1030</v>
      </c>
      <c r="F180" s="241">
        <v>0.81</v>
      </c>
      <c r="G180" s="11"/>
      <c r="H180" s="271">
        <v>342</v>
      </c>
      <c r="I180" s="11"/>
      <c r="J180" s="249"/>
      <c r="K180" s="249"/>
      <c r="L180" s="249"/>
      <c r="M180" s="249"/>
      <c r="N180" s="249"/>
      <c r="O180" s="249"/>
      <c r="P180" s="249">
        <f t="shared" si="12"/>
        <v>0</v>
      </c>
      <c r="Q180" s="249"/>
      <c r="T180" s="249"/>
      <c r="U180" s="249"/>
      <c r="V180" s="249"/>
      <c r="W180" s="249"/>
      <c r="X180" s="249"/>
      <c r="Y180" s="249"/>
      <c r="Z180" s="249">
        <f t="shared" si="13"/>
        <v>0</v>
      </c>
      <c r="AA180" s="249"/>
      <c r="AC180" s="249"/>
      <c r="AD180" s="249"/>
      <c r="AE180" s="249"/>
      <c r="AF180" s="249"/>
      <c r="AG180" s="249"/>
      <c r="AH180" s="249"/>
      <c r="AI180" s="249">
        <f t="shared" si="14"/>
        <v>0</v>
      </c>
      <c r="AJ180" s="249"/>
      <c r="AL180" s="249"/>
      <c r="AM180" s="249"/>
      <c r="AN180" s="249"/>
      <c r="AO180" s="249"/>
      <c r="AP180" s="249"/>
      <c r="AQ180" s="249"/>
      <c r="AR180" s="249">
        <f t="shared" si="15"/>
        <v>0</v>
      </c>
      <c r="AS180" s="249"/>
    </row>
    <row r="181" spans="1:45" ht="30" customHeight="1" x14ac:dyDescent="0.25">
      <c r="A181" s="14" t="s">
        <v>570</v>
      </c>
      <c r="B181" s="9" t="s">
        <v>284</v>
      </c>
      <c r="C181" s="12" t="s">
        <v>571</v>
      </c>
      <c r="D181" s="259" t="s">
        <v>627</v>
      </c>
      <c r="E181" s="169" t="s">
        <v>1031</v>
      </c>
      <c r="F181" s="241">
        <v>0.81</v>
      </c>
      <c r="G181" s="11"/>
      <c r="H181" s="271">
        <v>170</v>
      </c>
      <c r="I181" s="11"/>
      <c r="J181" s="249"/>
      <c r="K181" s="249"/>
      <c r="L181" s="249"/>
      <c r="M181" s="249"/>
      <c r="N181" s="249"/>
      <c r="O181" s="249"/>
      <c r="P181" s="249">
        <f t="shared" si="12"/>
        <v>0</v>
      </c>
      <c r="Q181" s="249"/>
      <c r="T181" s="249"/>
      <c r="U181" s="249"/>
      <c r="V181" s="249"/>
      <c r="W181" s="249"/>
      <c r="X181" s="249"/>
      <c r="Y181" s="249"/>
      <c r="Z181" s="249">
        <f t="shared" si="13"/>
        <v>0</v>
      </c>
      <c r="AA181" s="249"/>
      <c r="AC181" s="249"/>
      <c r="AD181" s="249"/>
      <c r="AE181" s="249"/>
      <c r="AF181" s="249"/>
      <c r="AG181" s="249"/>
      <c r="AH181" s="249"/>
      <c r="AI181" s="249">
        <f t="shared" si="14"/>
        <v>0</v>
      </c>
      <c r="AJ181" s="249"/>
      <c r="AL181" s="249"/>
      <c r="AM181" s="249"/>
      <c r="AN181" s="249"/>
      <c r="AO181" s="249"/>
      <c r="AP181" s="249"/>
      <c r="AQ181" s="249"/>
      <c r="AR181" s="249">
        <f t="shared" si="15"/>
        <v>0</v>
      </c>
      <c r="AS181" s="249"/>
    </row>
    <row r="182" spans="1:45" ht="30" customHeight="1" x14ac:dyDescent="0.25">
      <c r="A182" s="14" t="s">
        <v>570</v>
      </c>
      <c r="B182" s="9" t="s">
        <v>284</v>
      </c>
      <c r="C182" s="12" t="s">
        <v>571</v>
      </c>
      <c r="D182" s="259" t="s">
        <v>627</v>
      </c>
      <c r="E182" s="169" t="s">
        <v>1031</v>
      </c>
      <c r="F182" s="241">
        <v>0.81</v>
      </c>
      <c r="G182" s="11"/>
      <c r="H182" s="271">
        <v>170</v>
      </c>
      <c r="I182" s="11"/>
      <c r="J182" s="249"/>
      <c r="K182" s="249"/>
      <c r="L182" s="249"/>
      <c r="M182" s="249"/>
      <c r="N182" s="249"/>
      <c r="O182" s="249"/>
      <c r="P182" s="249">
        <f t="shared" si="12"/>
        <v>0</v>
      </c>
      <c r="Q182" s="249"/>
      <c r="T182" s="249"/>
      <c r="U182" s="249"/>
      <c r="V182" s="249"/>
      <c r="W182" s="249"/>
      <c r="X182" s="249"/>
      <c r="Y182" s="249"/>
      <c r="Z182" s="249">
        <f t="shared" si="13"/>
        <v>0</v>
      </c>
      <c r="AA182" s="249"/>
      <c r="AC182" s="249"/>
      <c r="AD182" s="249"/>
      <c r="AE182" s="249"/>
      <c r="AF182" s="249"/>
      <c r="AG182" s="249"/>
      <c r="AH182" s="249"/>
      <c r="AI182" s="249">
        <f t="shared" si="14"/>
        <v>0</v>
      </c>
      <c r="AJ182" s="249"/>
      <c r="AL182" s="249"/>
      <c r="AM182" s="249"/>
      <c r="AN182" s="249"/>
      <c r="AO182" s="249"/>
      <c r="AP182" s="249"/>
      <c r="AQ182" s="249"/>
      <c r="AR182" s="249">
        <f t="shared" si="15"/>
        <v>0</v>
      </c>
      <c r="AS182" s="249"/>
    </row>
    <row r="183" spans="1:45" ht="30" customHeight="1" x14ac:dyDescent="0.25">
      <c r="A183" s="14" t="s">
        <v>570</v>
      </c>
      <c r="B183" s="9" t="s">
        <v>284</v>
      </c>
      <c r="C183" s="12" t="s">
        <v>571</v>
      </c>
      <c r="D183" s="259" t="s">
        <v>627</v>
      </c>
      <c r="E183" s="169" t="s">
        <v>1031</v>
      </c>
      <c r="F183" s="241">
        <v>0.81</v>
      </c>
      <c r="G183" s="11"/>
      <c r="H183" s="271">
        <v>170</v>
      </c>
      <c r="I183" s="11"/>
      <c r="J183" s="249"/>
      <c r="K183" s="249"/>
      <c r="L183" s="249"/>
      <c r="M183" s="249"/>
      <c r="N183" s="249"/>
      <c r="O183" s="249"/>
      <c r="P183" s="249">
        <f t="shared" si="12"/>
        <v>0</v>
      </c>
      <c r="Q183" s="249"/>
      <c r="T183" s="249"/>
      <c r="U183" s="249"/>
      <c r="V183" s="249"/>
      <c r="W183" s="249"/>
      <c r="X183" s="249"/>
      <c r="Y183" s="249"/>
      <c r="Z183" s="249">
        <f t="shared" si="13"/>
        <v>0</v>
      </c>
      <c r="AA183" s="249"/>
      <c r="AC183" s="249"/>
      <c r="AD183" s="249"/>
      <c r="AE183" s="249"/>
      <c r="AF183" s="249"/>
      <c r="AG183" s="249"/>
      <c r="AH183" s="249"/>
      <c r="AI183" s="249">
        <f t="shared" si="14"/>
        <v>0</v>
      </c>
      <c r="AJ183" s="249"/>
      <c r="AL183" s="249"/>
      <c r="AM183" s="249"/>
      <c r="AN183" s="249"/>
      <c r="AO183" s="249"/>
      <c r="AP183" s="249"/>
      <c r="AQ183" s="249"/>
      <c r="AR183" s="249">
        <f t="shared" si="15"/>
        <v>0</v>
      </c>
      <c r="AS183" s="249"/>
    </row>
    <row r="184" spans="1:45" ht="30" customHeight="1" x14ac:dyDescent="0.25">
      <c r="A184" s="14" t="s">
        <v>570</v>
      </c>
      <c r="B184" s="9" t="s">
        <v>284</v>
      </c>
      <c r="C184" s="12" t="s">
        <v>571</v>
      </c>
      <c r="D184" s="259" t="s">
        <v>627</v>
      </c>
      <c r="E184" s="263" t="s">
        <v>1032</v>
      </c>
      <c r="F184" s="241">
        <v>0.81</v>
      </c>
      <c r="G184" s="11"/>
      <c r="H184" s="271">
        <v>110</v>
      </c>
      <c r="I184" s="11"/>
      <c r="J184" s="249"/>
      <c r="K184" s="249"/>
      <c r="L184" s="249"/>
      <c r="M184" s="249"/>
      <c r="N184" s="249"/>
      <c r="O184" s="249"/>
      <c r="P184" s="249">
        <f t="shared" si="12"/>
        <v>0</v>
      </c>
      <c r="Q184" s="249"/>
      <c r="T184" s="249"/>
      <c r="U184" s="249"/>
      <c r="V184" s="249"/>
      <c r="W184" s="249"/>
      <c r="X184" s="249"/>
      <c r="Y184" s="249"/>
      <c r="Z184" s="249">
        <f t="shared" si="13"/>
        <v>0</v>
      </c>
      <c r="AA184" s="249"/>
      <c r="AC184" s="249"/>
      <c r="AD184" s="249"/>
      <c r="AE184" s="249"/>
      <c r="AF184" s="249"/>
      <c r="AG184" s="249"/>
      <c r="AH184" s="249"/>
      <c r="AI184" s="249">
        <f t="shared" si="14"/>
        <v>0</v>
      </c>
      <c r="AJ184" s="249"/>
      <c r="AL184" s="249"/>
      <c r="AM184" s="249"/>
      <c r="AN184" s="249"/>
      <c r="AO184" s="249"/>
      <c r="AP184" s="249"/>
      <c r="AQ184" s="249"/>
      <c r="AR184" s="249">
        <f t="shared" si="15"/>
        <v>0</v>
      </c>
      <c r="AS184" s="249"/>
    </row>
    <row r="185" spans="1:45" ht="30" customHeight="1" x14ac:dyDescent="0.25">
      <c r="A185" s="14" t="s">
        <v>570</v>
      </c>
      <c r="B185" s="9" t="s">
        <v>284</v>
      </c>
      <c r="C185" s="12" t="s">
        <v>571</v>
      </c>
      <c r="D185" s="259" t="s">
        <v>627</v>
      </c>
      <c r="E185" s="263" t="s">
        <v>1032</v>
      </c>
      <c r="F185" s="241">
        <v>0.81</v>
      </c>
      <c r="G185" s="11"/>
      <c r="H185" s="271">
        <v>110</v>
      </c>
      <c r="I185" s="11"/>
      <c r="J185" s="249"/>
      <c r="K185" s="249"/>
      <c r="L185" s="249"/>
      <c r="M185" s="249"/>
      <c r="N185" s="249"/>
      <c r="O185" s="249"/>
      <c r="P185" s="249">
        <f t="shared" si="12"/>
        <v>0</v>
      </c>
      <c r="Q185" s="249"/>
      <c r="T185" s="249"/>
      <c r="U185" s="249"/>
      <c r="V185" s="249"/>
      <c r="W185" s="249"/>
      <c r="X185" s="249"/>
      <c r="Y185" s="249"/>
      <c r="Z185" s="249">
        <f t="shared" si="13"/>
        <v>0</v>
      </c>
      <c r="AA185" s="249"/>
      <c r="AC185" s="249"/>
      <c r="AD185" s="249"/>
      <c r="AE185" s="249"/>
      <c r="AF185" s="249"/>
      <c r="AG185" s="249"/>
      <c r="AH185" s="249"/>
      <c r="AI185" s="249">
        <f t="shared" si="14"/>
        <v>0</v>
      </c>
      <c r="AJ185" s="249"/>
      <c r="AL185" s="249"/>
      <c r="AM185" s="249"/>
      <c r="AN185" s="249"/>
      <c r="AO185" s="249"/>
      <c r="AP185" s="249"/>
      <c r="AQ185" s="249"/>
      <c r="AR185" s="249">
        <f t="shared" si="15"/>
        <v>0</v>
      </c>
      <c r="AS185" s="249"/>
    </row>
    <row r="186" spans="1:45" ht="30" customHeight="1" x14ac:dyDescent="0.25">
      <c r="A186" s="14" t="s">
        <v>570</v>
      </c>
      <c r="B186" s="9" t="s">
        <v>284</v>
      </c>
      <c r="C186" s="12" t="s">
        <v>571</v>
      </c>
      <c r="D186" s="259" t="s">
        <v>627</v>
      </c>
      <c r="E186" s="263" t="s">
        <v>1032</v>
      </c>
      <c r="F186" s="241">
        <v>0.81</v>
      </c>
      <c r="G186" s="11"/>
      <c r="H186" s="271">
        <v>110</v>
      </c>
      <c r="I186" s="11"/>
      <c r="J186" s="249"/>
      <c r="K186" s="249"/>
      <c r="L186" s="249"/>
      <c r="M186" s="249"/>
      <c r="N186" s="249"/>
      <c r="O186" s="249"/>
      <c r="P186" s="249">
        <f t="shared" si="12"/>
        <v>0</v>
      </c>
      <c r="Q186" s="249"/>
      <c r="T186" s="249"/>
      <c r="U186" s="249"/>
      <c r="V186" s="249"/>
      <c r="W186" s="249"/>
      <c r="X186" s="249"/>
      <c r="Y186" s="249"/>
      <c r="Z186" s="249">
        <f t="shared" si="13"/>
        <v>0</v>
      </c>
      <c r="AA186" s="249"/>
      <c r="AC186" s="249"/>
      <c r="AD186" s="249"/>
      <c r="AE186" s="249"/>
      <c r="AF186" s="249"/>
      <c r="AG186" s="249"/>
      <c r="AH186" s="249"/>
      <c r="AI186" s="249">
        <f t="shared" si="14"/>
        <v>0</v>
      </c>
      <c r="AJ186" s="249"/>
      <c r="AL186" s="249"/>
      <c r="AM186" s="249"/>
      <c r="AN186" s="249"/>
      <c r="AO186" s="249"/>
      <c r="AP186" s="249"/>
      <c r="AQ186" s="249"/>
      <c r="AR186" s="249">
        <f t="shared" si="15"/>
        <v>0</v>
      </c>
      <c r="AS186" s="249"/>
    </row>
    <row r="187" spans="1:45" ht="30" customHeight="1" x14ac:dyDescent="0.25">
      <c r="A187" s="14" t="s">
        <v>570</v>
      </c>
      <c r="B187" s="9" t="s">
        <v>284</v>
      </c>
      <c r="C187" s="12" t="s">
        <v>571</v>
      </c>
      <c r="D187" s="259" t="s">
        <v>627</v>
      </c>
      <c r="E187" s="263" t="s">
        <v>1032</v>
      </c>
      <c r="F187" s="241">
        <v>0.81</v>
      </c>
      <c r="G187" s="11"/>
      <c r="H187" s="271">
        <v>110</v>
      </c>
      <c r="I187" s="11"/>
      <c r="J187" s="249"/>
      <c r="K187" s="249"/>
      <c r="L187" s="249"/>
      <c r="M187" s="249"/>
      <c r="N187" s="249"/>
      <c r="O187" s="249"/>
      <c r="P187" s="249">
        <f t="shared" si="12"/>
        <v>0</v>
      </c>
      <c r="Q187" s="249"/>
      <c r="T187" s="249"/>
      <c r="U187" s="249"/>
      <c r="V187" s="249"/>
      <c r="W187" s="249"/>
      <c r="X187" s="249"/>
      <c r="Y187" s="249"/>
      <c r="Z187" s="249">
        <f t="shared" si="13"/>
        <v>0</v>
      </c>
      <c r="AA187" s="249"/>
      <c r="AC187" s="249"/>
      <c r="AD187" s="249"/>
      <c r="AE187" s="249"/>
      <c r="AF187" s="249"/>
      <c r="AG187" s="249"/>
      <c r="AH187" s="249"/>
      <c r="AI187" s="249">
        <f t="shared" si="14"/>
        <v>0</v>
      </c>
      <c r="AJ187" s="249"/>
      <c r="AL187" s="249"/>
      <c r="AM187" s="249"/>
      <c r="AN187" s="249"/>
      <c r="AO187" s="249"/>
      <c r="AP187" s="249"/>
      <c r="AQ187" s="249"/>
      <c r="AR187" s="249">
        <f t="shared" si="15"/>
        <v>0</v>
      </c>
      <c r="AS187" s="249"/>
    </row>
    <row r="188" spans="1:45" ht="30" customHeight="1" x14ac:dyDescent="0.25">
      <c r="A188" s="14" t="s">
        <v>570</v>
      </c>
      <c r="B188" s="9" t="s">
        <v>284</v>
      </c>
      <c r="C188" s="12" t="s">
        <v>571</v>
      </c>
      <c r="D188" s="259" t="s">
        <v>627</v>
      </c>
      <c r="E188" s="169" t="s">
        <v>1033</v>
      </c>
      <c r="F188" s="241">
        <v>0.81</v>
      </c>
      <c r="G188" s="11"/>
      <c r="H188" s="271">
        <v>33</v>
      </c>
      <c r="I188" s="11"/>
      <c r="J188" s="249"/>
      <c r="K188" s="249"/>
      <c r="L188" s="249"/>
      <c r="M188" s="249"/>
      <c r="N188" s="249"/>
      <c r="O188" s="249"/>
      <c r="P188" s="249">
        <f t="shared" si="12"/>
        <v>0</v>
      </c>
      <c r="Q188" s="249"/>
      <c r="T188" s="249"/>
      <c r="U188" s="249"/>
      <c r="V188" s="249"/>
      <c r="W188" s="249"/>
      <c r="X188" s="249"/>
      <c r="Y188" s="249"/>
      <c r="Z188" s="249">
        <f t="shared" si="13"/>
        <v>0</v>
      </c>
      <c r="AA188" s="249"/>
      <c r="AC188" s="249"/>
      <c r="AD188" s="249"/>
      <c r="AE188" s="249"/>
      <c r="AF188" s="249"/>
      <c r="AG188" s="249"/>
      <c r="AH188" s="249"/>
      <c r="AI188" s="249">
        <f t="shared" si="14"/>
        <v>0</v>
      </c>
      <c r="AJ188" s="249"/>
      <c r="AL188" s="249"/>
      <c r="AM188" s="249"/>
      <c r="AN188" s="249"/>
      <c r="AO188" s="249"/>
      <c r="AP188" s="249"/>
      <c r="AQ188" s="249"/>
      <c r="AR188" s="249">
        <f t="shared" si="15"/>
        <v>0</v>
      </c>
      <c r="AS188" s="249"/>
    </row>
    <row r="189" spans="1:45" ht="30" customHeight="1" x14ac:dyDescent="0.25">
      <c r="A189" s="14" t="s">
        <v>570</v>
      </c>
      <c r="B189" s="9" t="s">
        <v>284</v>
      </c>
      <c r="C189" s="12" t="s">
        <v>571</v>
      </c>
      <c r="D189" s="259" t="s">
        <v>627</v>
      </c>
      <c r="E189" s="169" t="s">
        <v>1033</v>
      </c>
      <c r="F189" s="241">
        <v>0.81</v>
      </c>
      <c r="G189" s="11"/>
      <c r="H189" s="271">
        <v>11</v>
      </c>
      <c r="I189" s="11"/>
      <c r="J189" s="249"/>
      <c r="K189" s="249"/>
      <c r="L189" s="249"/>
      <c r="M189" s="249"/>
      <c r="N189" s="249"/>
      <c r="O189" s="249"/>
      <c r="P189" s="249">
        <f t="shared" si="12"/>
        <v>0</v>
      </c>
      <c r="Q189" s="249"/>
      <c r="T189" s="249"/>
      <c r="U189" s="249"/>
      <c r="V189" s="249"/>
      <c r="W189" s="249"/>
      <c r="X189" s="249"/>
      <c r="Y189" s="249"/>
      <c r="Z189" s="249">
        <f t="shared" si="13"/>
        <v>0</v>
      </c>
      <c r="AA189" s="249"/>
      <c r="AC189" s="249"/>
      <c r="AD189" s="249"/>
      <c r="AE189" s="249"/>
      <c r="AF189" s="249"/>
      <c r="AG189" s="249"/>
      <c r="AH189" s="249"/>
      <c r="AI189" s="249">
        <f t="shared" si="14"/>
        <v>0</v>
      </c>
      <c r="AJ189" s="249"/>
      <c r="AL189" s="249"/>
      <c r="AM189" s="249"/>
      <c r="AN189" s="249"/>
      <c r="AO189" s="249"/>
      <c r="AP189" s="249"/>
      <c r="AQ189" s="249"/>
      <c r="AR189" s="249">
        <f t="shared" si="15"/>
        <v>0</v>
      </c>
      <c r="AS189" s="249"/>
    </row>
    <row r="190" spans="1:45" ht="30" customHeight="1" x14ac:dyDescent="0.25">
      <c r="A190" s="14" t="s">
        <v>570</v>
      </c>
      <c r="B190" s="9" t="s">
        <v>284</v>
      </c>
      <c r="C190" s="12" t="s">
        <v>571</v>
      </c>
      <c r="D190" s="259" t="s">
        <v>627</v>
      </c>
      <c r="E190" s="169" t="s">
        <v>1033</v>
      </c>
      <c r="F190" s="241">
        <v>0.81</v>
      </c>
      <c r="G190" s="11"/>
      <c r="H190" s="271">
        <v>33</v>
      </c>
      <c r="I190" s="11"/>
      <c r="J190" s="249"/>
      <c r="K190" s="249"/>
      <c r="L190" s="249"/>
      <c r="M190" s="249"/>
      <c r="N190" s="249"/>
      <c r="O190" s="249"/>
      <c r="P190" s="249">
        <f t="shared" ref="P190:P306" si="16">J190+L190+N190</f>
        <v>0</v>
      </c>
      <c r="Q190" s="249"/>
      <c r="T190" s="249"/>
      <c r="U190" s="249"/>
      <c r="V190" s="249"/>
      <c r="W190" s="249"/>
      <c r="X190" s="249"/>
      <c r="Y190" s="249"/>
      <c r="Z190" s="249">
        <f t="shared" ref="Z190:Z306" si="17">T190+V190+X190</f>
        <v>0</v>
      </c>
      <c r="AA190" s="249"/>
      <c r="AC190" s="249"/>
      <c r="AD190" s="249"/>
      <c r="AE190" s="249"/>
      <c r="AF190" s="249"/>
      <c r="AG190" s="249"/>
      <c r="AH190" s="249"/>
      <c r="AI190" s="249">
        <f t="shared" ref="AI190:AI306" si="18">AC190+AE190+AG190</f>
        <v>0</v>
      </c>
      <c r="AJ190" s="249"/>
      <c r="AL190" s="249"/>
      <c r="AM190" s="249"/>
      <c r="AN190" s="249"/>
      <c r="AO190" s="249"/>
      <c r="AP190" s="249"/>
      <c r="AQ190" s="249"/>
      <c r="AR190" s="249">
        <f t="shared" ref="AR190:AR306" si="19">AL190+AN190+AP190</f>
        <v>0</v>
      </c>
      <c r="AS190" s="249"/>
    </row>
    <row r="191" spans="1:45" ht="30" customHeight="1" x14ac:dyDescent="0.25">
      <c r="A191" s="14" t="s">
        <v>570</v>
      </c>
      <c r="B191" s="9" t="s">
        <v>284</v>
      </c>
      <c r="C191" s="12" t="s">
        <v>571</v>
      </c>
      <c r="D191" s="259" t="s">
        <v>627</v>
      </c>
      <c r="E191" s="263" t="s">
        <v>1034</v>
      </c>
      <c r="F191" s="241">
        <v>0.81</v>
      </c>
      <c r="G191" s="11"/>
      <c r="H191" s="271">
        <v>198</v>
      </c>
      <c r="I191" s="11"/>
      <c r="J191" s="249"/>
      <c r="K191" s="249"/>
      <c r="L191" s="249"/>
      <c r="M191" s="249"/>
      <c r="N191" s="249"/>
      <c r="O191" s="249"/>
      <c r="P191" s="249">
        <f t="shared" si="16"/>
        <v>0</v>
      </c>
      <c r="Q191" s="249"/>
      <c r="T191" s="249"/>
      <c r="U191" s="249"/>
      <c r="V191" s="249"/>
      <c r="W191" s="249"/>
      <c r="X191" s="249"/>
      <c r="Y191" s="249"/>
      <c r="Z191" s="249">
        <f t="shared" si="17"/>
        <v>0</v>
      </c>
      <c r="AA191" s="249"/>
      <c r="AC191" s="249"/>
      <c r="AD191" s="249"/>
      <c r="AE191" s="249"/>
      <c r="AF191" s="249"/>
      <c r="AG191" s="249"/>
      <c r="AH191" s="249"/>
      <c r="AI191" s="249">
        <f t="shared" si="18"/>
        <v>0</v>
      </c>
      <c r="AJ191" s="249"/>
      <c r="AL191" s="249"/>
      <c r="AM191" s="249"/>
      <c r="AN191" s="249"/>
      <c r="AO191" s="249"/>
      <c r="AP191" s="249"/>
      <c r="AQ191" s="249"/>
      <c r="AR191" s="249">
        <f t="shared" si="19"/>
        <v>0</v>
      </c>
      <c r="AS191" s="249"/>
    </row>
    <row r="192" spans="1:45" ht="30" customHeight="1" x14ac:dyDescent="0.25">
      <c r="A192" s="14" t="s">
        <v>570</v>
      </c>
      <c r="B192" s="9" t="s">
        <v>284</v>
      </c>
      <c r="C192" s="12" t="s">
        <v>571</v>
      </c>
      <c r="D192" s="259" t="s">
        <v>627</v>
      </c>
      <c r="E192" s="263" t="s">
        <v>1034</v>
      </c>
      <c r="F192" s="241">
        <v>0.81</v>
      </c>
      <c r="G192" s="11"/>
      <c r="H192" s="271">
        <v>198</v>
      </c>
      <c r="I192" s="11"/>
      <c r="J192" s="249"/>
      <c r="K192" s="249"/>
      <c r="L192" s="249"/>
      <c r="M192" s="249"/>
      <c r="N192" s="249"/>
      <c r="O192" s="249"/>
      <c r="P192" s="249">
        <f t="shared" si="16"/>
        <v>0</v>
      </c>
      <c r="Q192" s="249"/>
      <c r="T192" s="249"/>
      <c r="U192" s="249"/>
      <c r="V192" s="249"/>
      <c r="W192" s="249"/>
      <c r="X192" s="249"/>
      <c r="Y192" s="249"/>
      <c r="Z192" s="249">
        <f t="shared" si="17"/>
        <v>0</v>
      </c>
      <c r="AA192" s="249"/>
      <c r="AC192" s="249"/>
      <c r="AD192" s="249"/>
      <c r="AE192" s="249"/>
      <c r="AF192" s="249"/>
      <c r="AG192" s="249"/>
      <c r="AH192" s="249"/>
      <c r="AI192" s="249">
        <f t="shared" si="18"/>
        <v>0</v>
      </c>
      <c r="AJ192" s="249"/>
      <c r="AL192" s="249"/>
      <c r="AM192" s="249"/>
      <c r="AN192" s="249"/>
      <c r="AO192" s="249"/>
      <c r="AP192" s="249"/>
      <c r="AQ192" s="249"/>
      <c r="AR192" s="249">
        <f t="shared" si="19"/>
        <v>0</v>
      </c>
      <c r="AS192" s="249"/>
    </row>
    <row r="193" spans="1:45" ht="30" customHeight="1" x14ac:dyDescent="0.25">
      <c r="A193" s="14" t="s">
        <v>570</v>
      </c>
      <c r="B193" s="9" t="s">
        <v>284</v>
      </c>
      <c r="C193" s="12" t="s">
        <v>571</v>
      </c>
      <c r="D193" s="259" t="s">
        <v>627</v>
      </c>
      <c r="E193" s="263" t="s">
        <v>1034</v>
      </c>
      <c r="F193" s="241">
        <v>0.81</v>
      </c>
      <c r="G193" s="11"/>
      <c r="H193" s="271">
        <v>198</v>
      </c>
      <c r="I193" s="11"/>
      <c r="J193" s="249"/>
      <c r="K193" s="249"/>
      <c r="L193" s="249"/>
      <c r="M193" s="249"/>
      <c r="N193" s="249"/>
      <c r="O193" s="249"/>
      <c r="P193" s="249">
        <f t="shared" si="16"/>
        <v>0</v>
      </c>
      <c r="Q193" s="249"/>
      <c r="T193" s="249"/>
      <c r="U193" s="249"/>
      <c r="V193" s="249"/>
      <c r="W193" s="249"/>
      <c r="X193" s="249"/>
      <c r="Y193" s="249"/>
      <c r="Z193" s="249">
        <f t="shared" si="17"/>
        <v>0</v>
      </c>
      <c r="AA193" s="249"/>
      <c r="AC193" s="249"/>
      <c r="AD193" s="249"/>
      <c r="AE193" s="249"/>
      <c r="AF193" s="249"/>
      <c r="AG193" s="249"/>
      <c r="AH193" s="249"/>
      <c r="AI193" s="249">
        <f t="shared" si="18"/>
        <v>0</v>
      </c>
      <c r="AJ193" s="249"/>
      <c r="AL193" s="249"/>
      <c r="AM193" s="249"/>
      <c r="AN193" s="249"/>
      <c r="AO193" s="249"/>
      <c r="AP193" s="249"/>
      <c r="AQ193" s="249"/>
      <c r="AR193" s="249">
        <f t="shared" si="19"/>
        <v>0</v>
      </c>
      <c r="AS193" s="249"/>
    </row>
    <row r="194" spans="1:45" ht="30" customHeight="1" x14ac:dyDescent="0.25">
      <c r="A194" s="14" t="s">
        <v>570</v>
      </c>
      <c r="B194" s="9" t="s">
        <v>284</v>
      </c>
      <c r="C194" s="12" t="s">
        <v>571</v>
      </c>
      <c r="D194" s="259" t="s">
        <v>627</v>
      </c>
      <c r="E194" s="263" t="s">
        <v>1034</v>
      </c>
      <c r="F194" s="241">
        <v>0.81</v>
      </c>
      <c r="G194" s="11"/>
      <c r="H194" s="271">
        <v>198</v>
      </c>
      <c r="I194" s="11"/>
      <c r="J194" s="249"/>
      <c r="K194" s="249"/>
      <c r="L194" s="249"/>
      <c r="M194" s="249"/>
      <c r="N194" s="249"/>
      <c r="O194" s="249"/>
      <c r="P194" s="249">
        <f t="shared" si="16"/>
        <v>0</v>
      </c>
      <c r="Q194" s="249"/>
      <c r="T194" s="249"/>
      <c r="U194" s="249"/>
      <c r="V194" s="249"/>
      <c r="W194" s="249"/>
      <c r="X194" s="249"/>
      <c r="Y194" s="249"/>
      <c r="Z194" s="249">
        <f t="shared" si="17"/>
        <v>0</v>
      </c>
      <c r="AA194" s="249"/>
      <c r="AC194" s="249"/>
      <c r="AD194" s="249"/>
      <c r="AE194" s="249"/>
      <c r="AF194" s="249"/>
      <c r="AG194" s="249"/>
      <c r="AH194" s="249"/>
      <c r="AI194" s="249">
        <f t="shared" si="18"/>
        <v>0</v>
      </c>
      <c r="AJ194" s="249"/>
      <c r="AL194" s="249"/>
      <c r="AM194" s="249"/>
      <c r="AN194" s="249"/>
      <c r="AO194" s="249"/>
      <c r="AP194" s="249"/>
      <c r="AQ194" s="249"/>
      <c r="AR194" s="249">
        <f t="shared" si="19"/>
        <v>0</v>
      </c>
      <c r="AS194" s="249"/>
    </row>
    <row r="195" spans="1:45" ht="30" customHeight="1" x14ac:dyDescent="0.25">
      <c r="A195" s="14" t="s">
        <v>570</v>
      </c>
      <c r="B195" s="9" t="s">
        <v>284</v>
      </c>
      <c r="C195" s="12" t="s">
        <v>571</v>
      </c>
      <c r="D195" s="259" t="s">
        <v>627</v>
      </c>
      <c r="E195" s="263" t="s">
        <v>1034</v>
      </c>
      <c r="F195" s="241">
        <v>0.81</v>
      </c>
      <c r="G195" s="11"/>
      <c r="H195" s="271">
        <v>198</v>
      </c>
      <c r="I195" s="11"/>
      <c r="J195" s="249"/>
      <c r="K195" s="249"/>
      <c r="L195" s="249"/>
      <c r="M195" s="249"/>
      <c r="N195" s="249"/>
      <c r="O195" s="249"/>
      <c r="P195" s="249">
        <f t="shared" si="16"/>
        <v>0</v>
      </c>
      <c r="Q195" s="249"/>
      <c r="T195" s="249"/>
      <c r="U195" s="249"/>
      <c r="V195" s="249"/>
      <c r="W195" s="249"/>
      <c r="X195" s="249"/>
      <c r="Y195" s="249"/>
      <c r="Z195" s="249">
        <f t="shared" si="17"/>
        <v>0</v>
      </c>
      <c r="AA195" s="249"/>
      <c r="AC195" s="249"/>
      <c r="AD195" s="249"/>
      <c r="AE195" s="249"/>
      <c r="AF195" s="249"/>
      <c r="AG195" s="249"/>
      <c r="AH195" s="249"/>
      <c r="AI195" s="249">
        <f t="shared" si="18"/>
        <v>0</v>
      </c>
      <c r="AJ195" s="249"/>
      <c r="AL195" s="249"/>
      <c r="AM195" s="249"/>
      <c r="AN195" s="249"/>
      <c r="AO195" s="249"/>
      <c r="AP195" s="249"/>
      <c r="AQ195" s="249"/>
      <c r="AR195" s="249">
        <f t="shared" si="19"/>
        <v>0</v>
      </c>
      <c r="AS195" s="249"/>
    </row>
    <row r="196" spans="1:45" ht="30" customHeight="1" x14ac:dyDescent="0.25">
      <c r="A196" s="14" t="s">
        <v>570</v>
      </c>
      <c r="B196" s="9" t="s">
        <v>284</v>
      </c>
      <c r="C196" s="12" t="s">
        <v>571</v>
      </c>
      <c r="D196" s="259" t="s">
        <v>627</v>
      </c>
      <c r="E196" s="263" t="s">
        <v>1034</v>
      </c>
      <c r="F196" s="241">
        <v>0.81</v>
      </c>
      <c r="G196" s="11"/>
      <c r="H196" s="271">
        <v>33</v>
      </c>
      <c r="I196" s="11"/>
      <c r="J196" s="249"/>
      <c r="K196" s="249"/>
      <c r="L196" s="249"/>
      <c r="M196" s="249"/>
      <c r="N196" s="249"/>
      <c r="O196" s="249"/>
      <c r="P196" s="249">
        <f t="shared" si="16"/>
        <v>0</v>
      </c>
      <c r="Q196" s="249"/>
      <c r="T196" s="249"/>
      <c r="U196" s="249"/>
      <c r="V196" s="249"/>
      <c r="W196" s="249"/>
      <c r="X196" s="249"/>
      <c r="Y196" s="249"/>
      <c r="Z196" s="249">
        <f t="shared" si="17"/>
        <v>0</v>
      </c>
      <c r="AA196" s="249"/>
      <c r="AC196" s="249"/>
      <c r="AD196" s="249"/>
      <c r="AE196" s="249"/>
      <c r="AF196" s="249"/>
      <c r="AG196" s="249"/>
      <c r="AH196" s="249"/>
      <c r="AI196" s="249">
        <f t="shared" si="18"/>
        <v>0</v>
      </c>
      <c r="AJ196" s="249"/>
      <c r="AL196" s="249"/>
      <c r="AM196" s="249"/>
      <c r="AN196" s="249"/>
      <c r="AO196" s="249"/>
      <c r="AP196" s="249"/>
      <c r="AQ196" s="249"/>
      <c r="AR196" s="249">
        <f t="shared" si="19"/>
        <v>0</v>
      </c>
      <c r="AS196" s="249"/>
    </row>
    <row r="197" spans="1:45" ht="30" customHeight="1" x14ac:dyDescent="0.25">
      <c r="A197" s="14" t="s">
        <v>570</v>
      </c>
      <c r="B197" s="9" t="s">
        <v>284</v>
      </c>
      <c r="C197" s="12" t="s">
        <v>571</v>
      </c>
      <c r="D197" s="259" t="s">
        <v>627</v>
      </c>
      <c r="E197" s="263" t="s">
        <v>1035</v>
      </c>
      <c r="F197" s="241">
        <v>0.81</v>
      </c>
      <c r="G197" s="11"/>
      <c r="H197" s="271">
        <v>44</v>
      </c>
      <c r="I197" s="11"/>
      <c r="J197" s="249"/>
      <c r="K197" s="249"/>
      <c r="L197" s="249"/>
      <c r="M197" s="249"/>
      <c r="N197" s="249"/>
      <c r="O197" s="249"/>
      <c r="P197" s="249">
        <f t="shared" si="16"/>
        <v>0</v>
      </c>
      <c r="Q197" s="249"/>
      <c r="T197" s="249"/>
      <c r="U197" s="249"/>
      <c r="V197" s="249"/>
      <c r="W197" s="249"/>
      <c r="X197" s="249"/>
      <c r="Y197" s="249"/>
      <c r="Z197" s="249">
        <f t="shared" si="17"/>
        <v>0</v>
      </c>
      <c r="AA197" s="249"/>
      <c r="AC197" s="249"/>
      <c r="AD197" s="249"/>
      <c r="AE197" s="249"/>
      <c r="AF197" s="249"/>
      <c r="AG197" s="249"/>
      <c r="AH197" s="249"/>
      <c r="AI197" s="249">
        <f t="shared" si="18"/>
        <v>0</v>
      </c>
      <c r="AJ197" s="249"/>
      <c r="AL197" s="249"/>
      <c r="AM197" s="249"/>
      <c r="AN197" s="249"/>
      <c r="AO197" s="249"/>
      <c r="AP197" s="249"/>
      <c r="AQ197" s="249"/>
      <c r="AR197" s="249">
        <f t="shared" si="19"/>
        <v>0</v>
      </c>
      <c r="AS197" s="249"/>
    </row>
    <row r="198" spans="1:45" ht="30" customHeight="1" x14ac:dyDescent="0.25">
      <c r="A198" s="14" t="s">
        <v>570</v>
      </c>
      <c r="B198" s="9" t="s">
        <v>284</v>
      </c>
      <c r="C198" s="12" t="s">
        <v>571</v>
      </c>
      <c r="D198" s="259" t="s">
        <v>627</v>
      </c>
      <c r="E198" s="263" t="s">
        <v>1035</v>
      </c>
      <c r="F198" s="242">
        <v>0.30769999999999997</v>
      </c>
      <c r="G198" s="11"/>
      <c r="H198" s="271">
        <v>11</v>
      </c>
      <c r="I198" s="11"/>
      <c r="J198" s="249"/>
      <c r="K198" s="249"/>
      <c r="L198" s="249"/>
      <c r="M198" s="249"/>
      <c r="N198" s="249"/>
      <c r="O198" s="249"/>
      <c r="P198" s="249">
        <f t="shared" si="16"/>
        <v>0</v>
      </c>
      <c r="Q198" s="249"/>
      <c r="T198" s="249"/>
      <c r="U198" s="249"/>
      <c r="V198" s="249"/>
      <c r="W198" s="249"/>
      <c r="X198" s="249"/>
      <c r="Y198" s="249"/>
      <c r="Z198" s="249">
        <f t="shared" si="17"/>
        <v>0</v>
      </c>
      <c r="AA198" s="249"/>
      <c r="AC198" s="249"/>
      <c r="AD198" s="249"/>
      <c r="AE198" s="249"/>
      <c r="AF198" s="249"/>
      <c r="AG198" s="249"/>
      <c r="AH198" s="249"/>
      <c r="AI198" s="249">
        <f t="shared" si="18"/>
        <v>0</v>
      </c>
      <c r="AJ198" s="249"/>
      <c r="AL198" s="249"/>
      <c r="AM198" s="249"/>
      <c r="AN198" s="249"/>
      <c r="AO198" s="249"/>
      <c r="AP198" s="249"/>
      <c r="AQ198" s="249"/>
      <c r="AR198" s="249">
        <f t="shared" si="19"/>
        <v>0</v>
      </c>
      <c r="AS198" s="249"/>
    </row>
    <row r="199" spans="1:45" ht="30" customHeight="1" x14ac:dyDescent="0.25">
      <c r="A199" s="14" t="s">
        <v>570</v>
      </c>
      <c r="B199" s="9" t="s">
        <v>284</v>
      </c>
      <c r="C199" s="12" t="s">
        <v>571</v>
      </c>
      <c r="D199" s="259" t="s">
        <v>627</v>
      </c>
      <c r="E199" s="263" t="s">
        <v>1035</v>
      </c>
      <c r="F199" s="242">
        <v>0.30769999999999997</v>
      </c>
      <c r="G199" s="11"/>
      <c r="H199" s="271">
        <v>44</v>
      </c>
      <c r="I199" s="11"/>
      <c r="J199" s="249"/>
      <c r="K199" s="249"/>
      <c r="L199" s="249"/>
      <c r="M199" s="249"/>
      <c r="N199" s="249"/>
      <c r="O199" s="249"/>
      <c r="P199" s="249">
        <f t="shared" si="16"/>
        <v>0</v>
      </c>
      <c r="Q199" s="249"/>
      <c r="T199" s="249"/>
      <c r="U199" s="249"/>
      <c r="V199" s="249"/>
      <c r="W199" s="249"/>
      <c r="X199" s="249"/>
      <c r="Y199" s="249"/>
      <c r="Z199" s="249">
        <f t="shared" si="17"/>
        <v>0</v>
      </c>
      <c r="AA199" s="249"/>
      <c r="AC199" s="249"/>
      <c r="AD199" s="249"/>
      <c r="AE199" s="249"/>
      <c r="AF199" s="249"/>
      <c r="AG199" s="249"/>
      <c r="AH199" s="249"/>
      <c r="AI199" s="249">
        <f t="shared" si="18"/>
        <v>0</v>
      </c>
      <c r="AJ199" s="249"/>
      <c r="AL199" s="249"/>
      <c r="AM199" s="249"/>
      <c r="AN199" s="249"/>
      <c r="AO199" s="249"/>
      <c r="AP199" s="249"/>
      <c r="AQ199" s="249"/>
      <c r="AR199" s="249">
        <f t="shared" si="19"/>
        <v>0</v>
      </c>
      <c r="AS199" s="249"/>
    </row>
    <row r="200" spans="1:45" ht="30" customHeight="1" x14ac:dyDescent="0.25">
      <c r="A200" s="14" t="s">
        <v>570</v>
      </c>
      <c r="B200" s="9" t="s">
        <v>284</v>
      </c>
      <c r="C200" s="12" t="s">
        <v>571</v>
      </c>
      <c r="D200" s="259" t="s">
        <v>627</v>
      </c>
      <c r="E200" s="263" t="s">
        <v>1036</v>
      </c>
      <c r="F200" s="242">
        <v>0.30769999999999997</v>
      </c>
      <c r="G200" s="11"/>
      <c r="H200" s="271">
        <v>10</v>
      </c>
      <c r="I200" s="11"/>
      <c r="J200" s="249"/>
      <c r="K200" s="249"/>
      <c r="L200" s="249"/>
      <c r="M200" s="249"/>
      <c r="N200" s="249"/>
      <c r="O200" s="249"/>
      <c r="P200" s="249">
        <f t="shared" si="16"/>
        <v>0</v>
      </c>
      <c r="Q200" s="249"/>
      <c r="T200" s="249"/>
      <c r="U200" s="249"/>
      <c r="V200" s="249"/>
      <c r="W200" s="249"/>
      <c r="X200" s="249"/>
      <c r="Y200" s="249"/>
      <c r="Z200" s="249">
        <f t="shared" si="17"/>
        <v>0</v>
      </c>
      <c r="AA200" s="249"/>
      <c r="AC200" s="249"/>
      <c r="AD200" s="249"/>
      <c r="AE200" s="249"/>
      <c r="AF200" s="249"/>
      <c r="AG200" s="249"/>
      <c r="AH200" s="249"/>
      <c r="AI200" s="249">
        <f t="shared" si="18"/>
        <v>0</v>
      </c>
      <c r="AJ200" s="249"/>
      <c r="AL200" s="249"/>
      <c r="AM200" s="249"/>
      <c r="AN200" s="249"/>
      <c r="AO200" s="249"/>
      <c r="AP200" s="249"/>
      <c r="AQ200" s="249"/>
      <c r="AR200" s="249">
        <f t="shared" si="19"/>
        <v>0</v>
      </c>
      <c r="AS200" s="249"/>
    </row>
    <row r="201" spans="1:45" ht="30" customHeight="1" x14ac:dyDescent="0.25">
      <c r="A201" s="14" t="s">
        <v>570</v>
      </c>
      <c r="B201" s="9" t="s">
        <v>284</v>
      </c>
      <c r="C201" s="12" t="s">
        <v>571</v>
      </c>
      <c r="D201" s="259" t="s">
        <v>627</v>
      </c>
      <c r="E201" s="263" t="s">
        <v>1036</v>
      </c>
      <c r="F201" s="242">
        <v>0.30769999999999997</v>
      </c>
      <c r="G201" s="11"/>
      <c r="H201" s="271">
        <v>10</v>
      </c>
      <c r="I201" s="11"/>
      <c r="J201" s="249"/>
      <c r="K201" s="249"/>
      <c r="L201" s="249"/>
      <c r="M201" s="249"/>
      <c r="N201" s="249"/>
      <c r="O201" s="249"/>
      <c r="P201" s="249">
        <f t="shared" si="16"/>
        <v>0</v>
      </c>
      <c r="Q201" s="249"/>
      <c r="T201" s="249"/>
      <c r="U201" s="249"/>
      <c r="V201" s="249"/>
      <c r="W201" s="249"/>
      <c r="X201" s="249"/>
      <c r="Y201" s="249"/>
      <c r="Z201" s="249">
        <f t="shared" si="17"/>
        <v>0</v>
      </c>
      <c r="AA201" s="249"/>
      <c r="AC201" s="249"/>
      <c r="AD201" s="249"/>
      <c r="AE201" s="249"/>
      <c r="AF201" s="249"/>
      <c r="AG201" s="249"/>
      <c r="AH201" s="249"/>
      <c r="AI201" s="249">
        <f t="shared" si="18"/>
        <v>0</v>
      </c>
      <c r="AJ201" s="249"/>
      <c r="AL201" s="249"/>
      <c r="AM201" s="249"/>
      <c r="AN201" s="249"/>
      <c r="AO201" s="249"/>
      <c r="AP201" s="249"/>
      <c r="AQ201" s="249"/>
      <c r="AR201" s="249">
        <f t="shared" si="19"/>
        <v>0</v>
      </c>
      <c r="AS201" s="249"/>
    </row>
    <row r="202" spans="1:45" ht="30" customHeight="1" x14ac:dyDescent="0.25">
      <c r="A202" s="14" t="s">
        <v>570</v>
      </c>
      <c r="B202" s="9" t="s">
        <v>284</v>
      </c>
      <c r="C202" s="12" t="s">
        <v>571</v>
      </c>
      <c r="D202" s="259" t="s">
        <v>627</v>
      </c>
      <c r="E202" s="263" t="s">
        <v>1036</v>
      </c>
      <c r="F202" s="242">
        <v>0.30769999999999997</v>
      </c>
      <c r="G202" s="11"/>
      <c r="H202" s="271">
        <v>10</v>
      </c>
      <c r="I202" s="11"/>
      <c r="J202" s="249"/>
      <c r="K202" s="249"/>
      <c r="L202" s="249"/>
      <c r="M202" s="249"/>
      <c r="N202" s="249"/>
      <c r="O202" s="249"/>
      <c r="P202" s="249">
        <f t="shared" si="16"/>
        <v>0</v>
      </c>
      <c r="Q202" s="249"/>
      <c r="T202" s="249"/>
      <c r="U202" s="249"/>
      <c r="V202" s="249"/>
      <c r="W202" s="249"/>
      <c r="X202" s="249"/>
      <c r="Y202" s="249"/>
      <c r="Z202" s="249">
        <f t="shared" si="17"/>
        <v>0</v>
      </c>
      <c r="AA202" s="249"/>
      <c r="AC202" s="249"/>
      <c r="AD202" s="249"/>
      <c r="AE202" s="249"/>
      <c r="AF202" s="249"/>
      <c r="AG202" s="249"/>
      <c r="AH202" s="249"/>
      <c r="AI202" s="249">
        <f t="shared" si="18"/>
        <v>0</v>
      </c>
      <c r="AJ202" s="249"/>
      <c r="AL202" s="249"/>
      <c r="AM202" s="249"/>
      <c r="AN202" s="249"/>
      <c r="AO202" s="249"/>
      <c r="AP202" s="249"/>
      <c r="AQ202" s="249"/>
      <c r="AR202" s="249">
        <f t="shared" si="19"/>
        <v>0</v>
      </c>
      <c r="AS202" s="249"/>
    </row>
    <row r="203" spans="1:45" ht="30" customHeight="1" x14ac:dyDescent="0.25">
      <c r="A203" s="14" t="s">
        <v>570</v>
      </c>
      <c r="B203" s="9" t="s">
        <v>284</v>
      </c>
      <c r="C203" s="12" t="s">
        <v>571</v>
      </c>
      <c r="D203" s="259" t="s">
        <v>627</v>
      </c>
      <c r="E203" s="263" t="s">
        <v>1036</v>
      </c>
      <c r="F203" s="235">
        <v>1.1818</v>
      </c>
      <c r="G203" s="11"/>
      <c r="H203" s="271">
        <v>10</v>
      </c>
      <c r="I203" s="11"/>
      <c r="J203" s="249"/>
      <c r="K203" s="249"/>
      <c r="L203" s="249"/>
      <c r="M203" s="249"/>
      <c r="N203" s="249"/>
      <c r="O203" s="249"/>
      <c r="P203" s="249">
        <f t="shared" si="16"/>
        <v>0</v>
      </c>
      <c r="Q203" s="249"/>
      <c r="T203" s="249"/>
      <c r="U203" s="249"/>
      <c r="V203" s="249"/>
      <c r="W203" s="249"/>
      <c r="X203" s="249"/>
      <c r="Y203" s="249"/>
      <c r="Z203" s="249">
        <f t="shared" si="17"/>
        <v>0</v>
      </c>
      <c r="AA203" s="249"/>
      <c r="AC203" s="249"/>
      <c r="AD203" s="249"/>
      <c r="AE203" s="249"/>
      <c r="AF203" s="249"/>
      <c r="AG203" s="249"/>
      <c r="AH203" s="249"/>
      <c r="AI203" s="249">
        <f t="shared" si="18"/>
        <v>0</v>
      </c>
      <c r="AJ203" s="249"/>
      <c r="AL203" s="249"/>
      <c r="AM203" s="249"/>
      <c r="AN203" s="249"/>
      <c r="AO203" s="249"/>
      <c r="AP203" s="249"/>
      <c r="AQ203" s="249"/>
      <c r="AR203" s="249">
        <f t="shared" si="19"/>
        <v>0</v>
      </c>
      <c r="AS203" s="249"/>
    </row>
    <row r="204" spans="1:45" ht="30" customHeight="1" x14ac:dyDescent="0.25">
      <c r="A204" s="14" t="s">
        <v>570</v>
      </c>
      <c r="B204" s="9" t="s">
        <v>284</v>
      </c>
      <c r="C204" s="12" t="s">
        <v>571</v>
      </c>
      <c r="D204" s="259" t="s">
        <v>627</v>
      </c>
      <c r="E204" s="263" t="s">
        <v>1036</v>
      </c>
      <c r="F204" s="240">
        <v>0.71430000000000005</v>
      </c>
      <c r="G204" s="11"/>
      <c r="H204" s="271">
        <v>10</v>
      </c>
      <c r="I204" s="11"/>
      <c r="J204" s="249"/>
      <c r="K204" s="249"/>
      <c r="L204" s="249"/>
      <c r="M204" s="249"/>
      <c r="N204" s="249"/>
      <c r="O204" s="249"/>
      <c r="P204" s="249">
        <f t="shared" si="16"/>
        <v>0</v>
      </c>
      <c r="Q204" s="249"/>
      <c r="T204" s="249"/>
      <c r="U204" s="249"/>
      <c r="V204" s="249"/>
      <c r="W204" s="249"/>
      <c r="X204" s="249"/>
      <c r="Y204" s="249"/>
      <c r="Z204" s="249">
        <f t="shared" si="17"/>
        <v>0</v>
      </c>
      <c r="AA204" s="249"/>
      <c r="AC204" s="249"/>
      <c r="AD204" s="249"/>
      <c r="AE204" s="249"/>
      <c r="AF204" s="249"/>
      <c r="AG204" s="249"/>
      <c r="AH204" s="249"/>
      <c r="AI204" s="249">
        <f t="shared" si="18"/>
        <v>0</v>
      </c>
      <c r="AJ204" s="249"/>
      <c r="AL204" s="249"/>
      <c r="AM204" s="249"/>
      <c r="AN204" s="249"/>
      <c r="AO204" s="249"/>
      <c r="AP204" s="249"/>
      <c r="AQ204" s="249"/>
      <c r="AR204" s="249">
        <f t="shared" si="19"/>
        <v>0</v>
      </c>
      <c r="AS204" s="249"/>
    </row>
    <row r="205" spans="1:45" ht="30" customHeight="1" x14ac:dyDescent="0.25">
      <c r="A205" s="14" t="s">
        <v>570</v>
      </c>
      <c r="B205" s="9" t="s">
        <v>284</v>
      </c>
      <c r="C205" s="12" t="s">
        <v>571</v>
      </c>
      <c r="D205" s="259" t="s">
        <v>627</v>
      </c>
      <c r="E205" s="263" t="s">
        <v>1036</v>
      </c>
      <c r="F205" s="240">
        <v>0.71430000000000005</v>
      </c>
      <c r="G205" s="11"/>
      <c r="H205" s="271">
        <v>33</v>
      </c>
      <c r="I205" s="11"/>
      <c r="J205" s="249"/>
      <c r="K205" s="249"/>
      <c r="L205" s="249"/>
      <c r="M205" s="249"/>
      <c r="N205" s="249"/>
      <c r="O205" s="249"/>
      <c r="P205" s="249">
        <f t="shared" si="16"/>
        <v>0</v>
      </c>
      <c r="Q205" s="249"/>
      <c r="T205" s="249"/>
      <c r="U205" s="249"/>
      <c r="V205" s="249"/>
      <c r="W205" s="249"/>
      <c r="X205" s="249"/>
      <c r="Y205" s="249"/>
      <c r="Z205" s="249">
        <f t="shared" si="17"/>
        <v>0</v>
      </c>
      <c r="AA205" s="249"/>
      <c r="AC205" s="249"/>
      <c r="AD205" s="249"/>
      <c r="AE205" s="249"/>
      <c r="AF205" s="249"/>
      <c r="AG205" s="249"/>
      <c r="AH205" s="249"/>
      <c r="AI205" s="249">
        <f t="shared" si="18"/>
        <v>0</v>
      </c>
      <c r="AJ205" s="249"/>
      <c r="AL205" s="249"/>
      <c r="AM205" s="249"/>
      <c r="AN205" s="249"/>
      <c r="AO205" s="249"/>
      <c r="AP205" s="249"/>
      <c r="AQ205" s="249"/>
      <c r="AR205" s="249">
        <f t="shared" si="19"/>
        <v>0</v>
      </c>
      <c r="AS205" s="249"/>
    </row>
    <row r="206" spans="1:45" ht="30" customHeight="1" x14ac:dyDescent="0.25">
      <c r="A206" s="14" t="s">
        <v>570</v>
      </c>
      <c r="B206" s="9" t="s">
        <v>284</v>
      </c>
      <c r="C206" s="12" t="s">
        <v>571</v>
      </c>
      <c r="D206" s="259" t="s">
        <v>627</v>
      </c>
      <c r="E206" s="263" t="s">
        <v>1037</v>
      </c>
      <c r="F206" s="235">
        <v>0.9909</v>
      </c>
      <c r="G206" s="11"/>
      <c r="H206" s="271">
        <v>5</v>
      </c>
      <c r="I206" s="11"/>
      <c r="J206" s="249"/>
      <c r="K206" s="249"/>
      <c r="L206" s="249"/>
      <c r="M206" s="249"/>
      <c r="N206" s="249"/>
      <c r="O206" s="249"/>
      <c r="P206" s="249">
        <f t="shared" si="16"/>
        <v>0</v>
      </c>
      <c r="Q206" s="249"/>
      <c r="T206" s="249"/>
      <c r="U206" s="249"/>
      <c r="V206" s="249"/>
      <c r="W206" s="249"/>
      <c r="X206" s="249"/>
      <c r="Y206" s="249"/>
      <c r="Z206" s="249">
        <f t="shared" si="17"/>
        <v>0</v>
      </c>
      <c r="AA206" s="249"/>
      <c r="AC206" s="249"/>
      <c r="AD206" s="249"/>
      <c r="AE206" s="249"/>
      <c r="AF206" s="249"/>
      <c r="AG206" s="249"/>
      <c r="AH206" s="249"/>
      <c r="AI206" s="249">
        <f t="shared" si="18"/>
        <v>0</v>
      </c>
      <c r="AJ206" s="249"/>
      <c r="AL206" s="249"/>
      <c r="AM206" s="249"/>
      <c r="AN206" s="249"/>
      <c r="AO206" s="249"/>
      <c r="AP206" s="249"/>
      <c r="AQ206" s="249"/>
      <c r="AR206" s="249">
        <f t="shared" si="19"/>
        <v>0</v>
      </c>
      <c r="AS206" s="249"/>
    </row>
    <row r="207" spans="1:45" ht="30" customHeight="1" x14ac:dyDescent="0.25">
      <c r="A207" s="14" t="s">
        <v>570</v>
      </c>
      <c r="B207" s="9" t="s">
        <v>284</v>
      </c>
      <c r="C207" s="12" t="s">
        <v>571</v>
      </c>
      <c r="D207" s="259" t="s">
        <v>627</v>
      </c>
      <c r="E207" s="263" t="s">
        <v>1037</v>
      </c>
      <c r="F207" s="240">
        <v>0.71430000000000005</v>
      </c>
      <c r="G207" s="11"/>
      <c r="H207" s="271">
        <v>10</v>
      </c>
      <c r="I207" s="11"/>
      <c r="J207" s="249"/>
      <c r="K207" s="249"/>
      <c r="L207" s="249"/>
      <c r="M207" s="249"/>
      <c r="N207" s="249"/>
      <c r="O207" s="249"/>
      <c r="P207" s="249">
        <f t="shared" si="16"/>
        <v>0</v>
      </c>
      <c r="Q207" s="249"/>
      <c r="T207" s="249"/>
      <c r="U207" s="249"/>
      <c r="V207" s="249"/>
      <c r="W207" s="249"/>
      <c r="X207" s="249"/>
      <c r="Y207" s="249"/>
      <c r="Z207" s="249">
        <f t="shared" si="17"/>
        <v>0</v>
      </c>
      <c r="AA207" s="249"/>
      <c r="AC207" s="249"/>
      <c r="AD207" s="249"/>
      <c r="AE207" s="249"/>
      <c r="AF207" s="249"/>
      <c r="AG207" s="249"/>
      <c r="AH207" s="249"/>
      <c r="AI207" s="249">
        <f t="shared" si="18"/>
        <v>0</v>
      </c>
      <c r="AJ207" s="249"/>
      <c r="AL207" s="249"/>
      <c r="AM207" s="249"/>
      <c r="AN207" s="249"/>
      <c r="AO207" s="249"/>
      <c r="AP207" s="249"/>
      <c r="AQ207" s="249"/>
      <c r="AR207" s="249">
        <f t="shared" si="19"/>
        <v>0</v>
      </c>
      <c r="AS207" s="249"/>
    </row>
    <row r="208" spans="1:45" ht="30" customHeight="1" x14ac:dyDescent="0.25">
      <c r="A208" s="14" t="s">
        <v>570</v>
      </c>
      <c r="B208" s="9" t="s">
        <v>284</v>
      </c>
      <c r="C208" s="12" t="s">
        <v>571</v>
      </c>
      <c r="D208" s="259" t="s">
        <v>627</v>
      </c>
      <c r="E208" s="263" t="s">
        <v>1037</v>
      </c>
      <c r="F208" s="240">
        <v>0.71430000000000005</v>
      </c>
      <c r="G208" s="11"/>
      <c r="H208" s="271">
        <v>11</v>
      </c>
      <c r="I208" s="11"/>
      <c r="J208" s="249"/>
      <c r="K208" s="249"/>
      <c r="L208" s="249"/>
      <c r="M208" s="249"/>
      <c r="N208" s="249"/>
      <c r="O208" s="249"/>
      <c r="P208" s="249">
        <f t="shared" si="16"/>
        <v>0</v>
      </c>
      <c r="Q208" s="249"/>
      <c r="T208" s="249"/>
      <c r="U208" s="249"/>
      <c r="V208" s="249"/>
      <c r="W208" s="249"/>
      <c r="X208" s="249"/>
      <c r="Y208" s="249"/>
      <c r="Z208" s="249">
        <f t="shared" si="17"/>
        <v>0</v>
      </c>
      <c r="AA208" s="249"/>
      <c r="AC208" s="249"/>
      <c r="AD208" s="249"/>
      <c r="AE208" s="249"/>
      <c r="AF208" s="249"/>
      <c r="AG208" s="249"/>
      <c r="AH208" s="249"/>
      <c r="AI208" s="249">
        <f t="shared" si="18"/>
        <v>0</v>
      </c>
      <c r="AJ208" s="249"/>
      <c r="AL208" s="249"/>
      <c r="AM208" s="249"/>
      <c r="AN208" s="249"/>
      <c r="AO208" s="249"/>
      <c r="AP208" s="249"/>
      <c r="AQ208" s="249"/>
      <c r="AR208" s="249">
        <f t="shared" si="19"/>
        <v>0</v>
      </c>
      <c r="AS208" s="249"/>
    </row>
    <row r="209" spans="1:45" ht="30" customHeight="1" x14ac:dyDescent="0.25">
      <c r="A209" s="14" t="s">
        <v>570</v>
      </c>
      <c r="B209" s="9" t="s">
        <v>284</v>
      </c>
      <c r="C209" s="12" t="s">
        <v>571</v>
      </c>
      <c r="D209" s="259" t="s">
        <v>627</v>
      </c>
      <c r="E209" s="263" t="s">
        <v>1037</v>
      </c>
      <c r="F209" s="235">
        <v>0.9909</v>
      </c>
      <c r="G209" s="11"/>
      <c r="H209" s="271">
        <v>5</v>
      </c>
      <c r="I209" s="11"/>
      <c r="J209" s="249"/>
      <c r="K209" s="249"/>
      <c r="L209" s="249"/>
      <c r="M209" s="249"/>
      <c r="N209" s="249"/>
      <c r="O209" s="249"/>
      <c r="P209" s="249">
        <f t="shared" si="16"/>
        <v>0</v>
      </c>
      <c r="Q209" s="249"/>
      <c r="T209" s="249"/>
      <c r="U209" s="249"/>
      <c r="V209" s="249"/>
      <c r="W209" s="249"/>
      <c r="X209" s="249"/>
      <c r="Y209" s="249"/>
      <c r="Z209" s="249">
        <f t="shared" si="17"/>
        <v>0</v>
      </c>
      <c r="AA209" s="249"/>
      <c r="AC209" s="249"/>
      <c r="AD209" s="249"/>
      <c r="AE209" s="249"/>
      <c r="AF209" s="249"/>
      <c r="AG209" s="249"/>
      <c r="AH209" s="249"/>
      <c r="AI209" s="249">
        <f t="shared" si="18"/>
        <v>0</v>
      </c>
      <c r="AJ209" s="249"/>
      <c r="AL209" s="249"/>
      <c r="AM209" s="249"/>
      <c r="AN209" s="249"/>
      <c r="AO209" s="249"/>
      <c r="AP209" s="249"/>
      <c r="AQ209" s="249"/>
      <c r="AR209" s="249">
        <f t="shared" si="19"/>
        <v>0</v>
      </c>
      <c r="AS209" s="249"/>
    </row>
    <row r="210" spans="1:45" ht="30" customHeight="1" x14ac:dyDescent="0.25">
      <c r="A210" s="14" t="s">
        <v>570</v>
      </c>
      <c r="B210" s="9" t="s">
        <v>284</v>
      </c>
      <c r="C210" s="12" t="s">
        <v>571</v>
      </c>
      <c r="D210" s="259" t="s">
        <v>627</v>
      </c>
      <c r="E210" s="263" t="s">
        <v>1037</v>
      </c>
      <c r="F210" s="240">
        <v>0.71430000000000005</v>
      </c>
      <c r="G210" s="11"/>
      <c r="H210" s="271">
        <v>5</v>
      </c>
      <c r="I210" s="11"/>
      <c r="J210" s="249"/>
      <c r="K210" s="249"/>
      <c r="L210" s="249"/>
      <c r="M210" s="249"/>
      <c r="N210" s="249"/>
      <c r="O210" s="249"/>
      <c r="P210" s="249">
        <f t="shared" si="16"/>
        <v>0</v>
      </c>
      <c r="Q210" s="249"/>
      <c r="T210" s="249"/>
      <c r="U210" s="249"/>
      <c r="V210" s="249"/>
      <c r="W210" s="249"/>
      <c r="X210" s="249"/>
      <c r="Y210" s="249"/>
      <c r="Z210" s="249">
        <f t="shared" si="17"/>
        <v>0</v>
      </c>
      <c r="AA210" s="249"/>
      <c r="AC210" s="249"/>
      <c r="AD210" s="249"/>
      <c r="AE210" s="249"/>
      <c r="AF210" s="249"/>
      <c r="AG210" s="249"/>
      <c r="AH210" s="249"/>
      <c r="AI210" s="249">
        <f t="shared" si="18"/>
        <v>0</v>
      </c>
      <c r="AJ210" s="249"/>
      <c r="AL210" s="249"/>
      <c r="AM210" s="249"/>
      <c r="AN210" s="249"/>
      <c r="AO210" s="249"/>
      <c r="AP210" s="249"/>
      <c r="AQ210" s="249"/>
      <c r="AR210" s="249">
        <f t="shared" si="19"/>
        <v>0</v>
      </c>
      <c r="AS210" s="249"/>
    </row>
    <row r="211" spans="1:45" ht="30" customHeight="1" x14ac:dyDescent="0.25">
      <c r="A211" s="14" t="s">
        <v>570</v>
      </c>
      <c r="B211" s="9" t="s">
        <v>284</v>
      </c>
      <c r="C211" s="12" t="s">
        <v>571</v>
      </c>
      <c r="D211" s="259" t="s">
        <v>627</v>
      </c>
      <c r="E211" s="263" t="s">
        <v>1037</v>
      </c>
      <c r="F211" s="241">
        <v>0.81</v>
      </c>
      <c r="G211" s="11"/>
      <c r="H211" s="271">
        <v>33</v>
      </c>
      <c r="I211" s="11"/>
      <c r="J211" s="249"/>
      <c r="K211" s="249"/>
      <c r="L211" s="249"/>
      <c r="M211" s="249"/>
      <c r="N211" s="249"/>
      <c r="O211" s="249"/>
      <c r="P211" s="249">
        <f t="shared" si="16"/>
        <v>0</v>
      </c>
      <c r="Q211" s="249"/>
      <c r="T211" s="249"/>
      <c r="U211" s="249"/>
      <c r="V211" s="249"/>
      <c r="W211" s="249"/>
      <c r="X211" s="249"/>
      <c r="Y211" s="249"/>
      <c r="Z211" s="249">
        <f t="shared" si="17"/>
        <v>0</v>
      </c>
      <c r="AA211" s="249"/>
      <c r="AC211" s="249"/>
      <c r="AD211" s="249"/>
      <c r="AE211" s="249"/>
      <c r="AF211" s="249"/>
      <c r="AG211" s="249"/>
      <c r="AH211" s="249"/>
      <c r="AI211" s="249">
        <f t="shared" si="18"/>
        <v>0</v>
      </c>
      <c r="AJ211" s="249"/>
      <c r="AL211" s="249"/>
      <c r="AM211" s="249"/>
      <c r="AN211" s="249"/>
      <c r="AO211" s="249"/>
      <c r="AP211" s="249"/>
      <c r="AQ211" s="249"/>
      <c r="AR211" s="249">
        <f t="shared" si="19"/>
        <v>0</v>
      </c>
      <c r="AS211" s="249"/>
    </row>
    <row r="212" spans="1:45" ht="30" customHeight="1" x14ac:dyDescent="0.25">
      <c r="A212" s="14" t="s">
        <v>570</v>
      </c>
      <c r="B212" s="9" t="s">
        <v>284</v>
      </c>
      <c r="C212" s="12" t="s">
        <v>571</v>
      </c>
      <c r="D212" s="259" t="s">
        <v>627</v>
      </c>
      <c r="E212" s="263" t="s">
        <v>1037</v>
      </c>
      <c r="F212" s="241">
        <v>0.81</v>
      </c>
      <c r="G212" s="11"/>
      <c r="H212" s="271">
        <v>5</v>
      </c>
      <c r="I212" s="11"/>
      <c r="J212" s="249"/>
      <c r="K212" s="249"/>
      <c r="L212" s="249"/>
      <c r="M212" s="249"/>
      <c r="N212" s="249"/>
      <c r="O212" s="249"/>
      <c r="P212" s="249">
        <f t="shared" si="16"/>
        <v>0</v>
      </c>
      <c r="Q212" s="249"/>
      <c r="T212" s="249"/>
      <c r="U212" s="249"/>
      <c r="V212" s="249"/>
      <c r="W212" s="249"/>
      <c r="X212" s="249"/>
      <c r="Y212" s="249"/>
      <c r="Z212" s="249">
        <f t="shared" si="17"/>
        <v>0</v>
      </c>
      <c r="AA212" s="249"/>
      <c r="AC212" s="249"/>
      <c r="AD212" s="249"/>
      <c r="AE212" s="249"/>
      <c r="AF212" s="249"/>
      <c r="AG212" s="249"/>
      <c r="AH212" s="249"/>
      <c r="AI212" s="249">
        <f t="shared" si="18"/>
        <v>0</v>
      </c>
      <c r="AJ212" s="249"/>
      <c r="AL212" s="249"/>
      <c r="AM212" s="249"/>
      <c r="AN212" s="249"/>
      <c r="AO212" s="249"/>
      <c r="AP212" s="249"/>
      <c r="AQ212" s="249"/>
      <c r="AR212" s="249">
        <f t="shared" si="19"/>
        <v>0</v>
      </c>
      <c r="AS212" s="249"/>
    </row>
    <row r="213" spans="1:45" ht="30" customHeight="1" x14ac:dyDescent="0.25">
      <c r="A213" s="14" t="s">
        <v>570</v>
      </c>
      <c r="B213" s="9" t="s">
        <v>284</v>
      </c>
      <c r="C213" s="12" t="s">
        <v>571</v>
      </c>
      <c r="D213" s="259" t="s">
        <v>627</v>
      </c>
      <c r="E213" s="263" t="s">
        <v>1038</v>
      </c>
      <c r="F213" s="241">
        <v>0.81</v>
      </c>
      <c r="G213" s="11"/>
      <c r="H213" s="271">
        <v>2</v>
      </c>
      <c r="I213" s="11"/>
      <c r="J213" s="249"/>
      <c r="K213" s="249"/>
      <c r="L213" s="249"/>
      <c r="M213" s="249"/>
      <c r="N213" s="249"/>
      <c r="O213" s="249"/>
      <c r="P213" s="249">
        <f t="shared" si="16"/>
        <v>0</v>
      </c>
      <c r="Q213" s="249"/>
      <c r="T213" s="249"/>
      <c r="U213" s="249"/>
      <c r="V213" s="249"/>
      <c r="W213" s="249"/>
      <c r="X213" s="249"/>
      <c r="Y213" s="249"/>
      <c r="Z213" s="249">
        <f t="shared" si="17"/>
        <v>0</v>
      </c>
      <c r="AA213" s="249"/>
      <c r="AC213" s="249"/>
      <c r="AD213" s="249"/>
      <c r="AE213" s="249"/>
      <c r="AF213" s="249"/>
      <c r="AG213" s="249"/>
      <c r="AH213" s="249"/>
      <c r="AI213" s="249">
        <f t="shared" si="18"/>
        <v>0</v>
      </c>
      <c r="AJ213" s="249"/>
      <c r="AL213" s="249"/>
      <c r="AM213" s="249"/>
      <c r="AN213" s="249"/>
      <c r="AO213" s="249"/>
      <c r="AP213" s="249"/>
      <c r="AQ213" s="249"/>
      <c r="AR213" s="249">
        <f t="shared" si="19"/>
        <v>0</v>
      </c>
      <c r="AS213" s="249"/>
    </row>
    <row r="214" spans="1:45" ht="30" customHeight="1" x14ac:dyDescent="0.25">
      <c r="A214" s="14" t="s">
        <v>570</v>
      </c>
      <c r="B214" s="9" t="s">
        <v>284</v>
      </c>
      <c r="C214" s="12" t="s">
        <v>571</v>
      </c>
      <c r="D214" s="259" t="s">
        <v>627</v>
      </c>
      <c r="E214" s="263" t="s">
        <v>1038</v>
      </c>
      <c r="F214" s="241">
        <v>0.81</v>
      </c>
      <c r="G214" s="11"/>
      <c r="H214" s="271">
        <v>2</v>
      </c>
      <c r="I214" s="11"/>
      <c r="J214" s="249"/>
      <c r="K214" s="249"/>
      <c r="L214" s="249"/>
      <c r="M214" s="249"/>
      <c r="N214" s="249"/>
      <c r="O214" s="249"/>
      <c r="P214" s="249">
        <f t="shared" si="16"/>
        <v>0</v>
      </c>
      <c r="Q214" s="249"/>
      <c r="T214" s="249"/>
      <c r="U214" s="249"/>
      <c r="V214" s="249"/>
      <c r="W214" s="249"/>
      <c r="X214" s="249"/>
      <c r="Y214" s="249"/>
      <c r="Z214" s="249">
        <f t="shared" si="17"/>
        <v>0</v>
      </c>
      <c r="AA214" s="249"/>
      <c r="AC214" s="249"/>
      <c r="AD214" s="249"/>
      <c r="AE214" s="249"/>
      <c r="AF214" s="249"/>
      <c r="AG214" s="249"/>
      <c r="AH214" s="249"/>
      <c r="AI214" s="249">
        <f t="shared" si="18"/>
        <v>0</v>
      </c>
      <c r="AJ214" s="249"/>
      <c r="AL214" s="249"/>
      <c r="AM214" s="249"/>
      <c r="AN214" s="249"/>
      <c r="AO214" s="249"/>
      <c r="AP214" s="249"/>
      <c r="AQ214" s="249"/>
      <c r="AR214" s="249">
        <f t="shared" si="19"/>
        <v>0</v>
      </c>
      <c r="AS214" s="249"/>
    </row>
    <row r="215" spans="1:45" ht="30" customHeight="1" x14ac:dyDescent="0.25">
      <c r="A215" s="14" t="s">
        <v>570</v>
      </c>
      <c r="B215" s="9" t="s">
        <v>284</v>
      </c>
      <c r="C215" s="12" t="s">
        <v>571</v>
      </c>
      <c r="D215" s="259" t="s">
        <v>627</v>
      </c>
      <c r="E215" s="263" t="s">
        <v>1038</v>
      </c>
      <c r="F215" s="241"/>
      <c r="G215" s="11"/>
      <c r="H215" s="271">
        <v>2</v>
      </c>
      <c r="I215" s="11"/>
      <c r="J215" s="249"/>
      <c r="K215" s="249"/>
      <c r="L215" s="249"/>
      <c r="M215" s="249"/>
      <c r="N215" s="249"/>
      <c r="O215" s="249"/>
      <c r="P215" s="249"/>
      <c r="Q215" s="249"/>
      <c r="T215" s="249"/>
      <c r="U215" s="249"/>
      <c r="V215" s="249"/>
      <c r="W215" s="249"/>
      <c r="X215" s="249"/>
      <c r="Y215" s="249"/>
      <c r="Z215" s="249"/>
      <c r="AA215" s="249"/>
      <c r="AC215" s="249"/>
      <c r="AD215" s="249"/>
      <c r="AE215" s="249"/>
      <c r="AF215" s="249"/>
      <c r="AG215" s="249"/>
      <c r="AH215" s="249"/>
      <c r="AI215" s="249"/>
      <c r="AJ215" s="249"/>
      <c r="AL215" s="249"/>
      <c r="AM215" s="249"/>
      <c r="AN215" s="249"/>
      <c r="AO215" s="249"/>
      <c r="AP215" s="249"/>
      <c r="AQ215" s="249"/>
      <c r="AR215" s="249"/>
      <c r="AS215" s="249"/>
    </row>
    <row r="216" spans="1:45" ht="30" customHeight="1" x14ac:dyDescent="0.25">
      <c r="A216" s="14" t="s">
        <v>570</v>
      </c>
      <c r="B216" s="9" t="s">
        <v>284</v>
      </c>
      <c r="C216" s="12" t="s">
        <v>571</v>
      </c>
      <c r="D216" s="259" t="s">
        <v>627</v>
      </c>
      <c r="E216" s="263" t="s">
        <v>1038</v>
      </c>
      <c r="F216" s="241"/>
      <c r="G216" s="11"/>
      <c r="H216" s="271">
        <v>2</v>
      </c>
      <c r="I216" s="11"/>
      <c r="J216" s="249"/>
      <c r="K216" s="249"/>
      <c r="L216" s="249"/>
      <c r="M216" s="249"/>
      <c r="N216" s="249"/>
      <c r="O216" s="249"/>
      <c r="P216" s="249"/>
      <c r="Q216" s="249"/>
      <c r="T216" s="249"/>
      <c r="U216" s="249"/>
      <c r="V216" s="249"/>
      <c r="W216" s="249"/>
      <c r="X216" s="249"/>
      <c r="Y216" s="249"/>
      <c r="Z216" s="249"/>
      <c r="AA216" s="249"/>
      <c r="AC216" s="249"/>
      <c r="AD216" s="249"/>
      <c r="AE216" s="249"/>
      <c r="AF216" s="249"/>
      <c r="AG216" s="249"/>
      <c r="AH216" s="249"/>
      <c r="AI216" s="249"/>
      <c r="AJ216" s="249"/>
      <c r="AL216" s="249"/>
      <c r="AM216" s="249"/>
      <c r="AN216" s="249"/>
      <c r="AO216" s="249"/>
      <c r="AP216" s="249"/>
      <c r="AQ216" s="249"/>
      <c r="AR216" s="249"/>
      <c r="AS216" s="249"/>
    </row>
    <row r="217" spans="1:45" ht="30" customHeight="1" x14ac:dyDescent="0.25">
      <c r="A217" s="14" t="s">
        <v>570</v>
      </c>
      <c r="B217" s="9" t="s">
        <v>284</v>
      </c>
      <c r="C217" s="12" t="s">
        <v>571</v>
      </c>
      <c r="D217" s="259" t="s">
        <v>627</v>
      </c>
      <c r="E217" s="263" t="s">
        <v>1039</v>
      </c>
      <c r="F217" s="241"/>
      <c r="G217" s="11"/>
      <c r="H217" s="271">
        <v>3</v>
      </c>
      <c r="I217" s="11"/>
      <c r="J217" s="249"/>
      <c r="K217" s="249"/>
      <c r="L217" s="249"/>
      <c r="M217" s="249"/>
      <c r="N217" s="249"/>
      <c r="O217" s="249"/>
      <c r="P217" s="249"/>
      <c r="Q217" s="249"/>
      <c r="T217" s="249"/>
      <c r="U217" s="249"/>
      <c r="V217" s="249"/>
      <c r="W217" s="249"/>
      <c r="X217" s="249"/>
      <c r="Y217" s="249"/>
      <c r="Z217" s="249"/>
      <c r="AA217" s="249"/>
      <c r="AC217" s="249"/>
      <c r="AD217" s="249"/>
      <c r="AE217" s="249"/>
      <c r="AF217" s="249"/>
      <c r="AG217" s="249"/>
      <c r="AH217" s="249"/>
      <c r="AI217" s="249"/>
      <c r="AJ217" s="249"/>
      <c r="AL217" s="249"/>
      <c r="AM217" s="249"/>
      <c r="AN217" s="249"/>
      <c r="AO217" s="249"/>
      <c r="AP217" s="249"/>
      <c r="AQ217" s="249"/>
      <c r="AR217" s="249"/>
      <c r="AS217" s="249"/>
    </row>
    <row r="218" spans="1:45" ht="30" customHeight="1" x14ac:dyDescent="0.25">
      <c r="A218" s="14" t="s">
        <v>570</v>
      </c>
      <c r="B218" s="9" t="s">
        <v>284</v>
      </c>
      <c r="C218" s="12" t="s">
        <v>571</v>
      </c>
      <c r="D218" s="259" t="s">
        <v>627</v>
      </c>
      <c r="E218" s="263" t="s">
        <v>1039</v>
      </c>
      <c r="F218" s="241"/>
      <c r="G218" s="11"/>
      <c r="H218" s="271">
        <v>3</v>
      </c>
      <c r="I218" s="11"/>
      <c r="J218" s="249"/>
      <c r="K218" s="249"/>
      <c r="L218" s="249"/>
      <c r="M218" s="249"/>
      <c r="N218" s="249"/>
      <c r="O218" s="249"/>
      <c r="P218" s="249"/>
      <c r="Q218" s="249"/>
      <c r="T218" s="249"/>
      <c r="U218" s="249"/>
      <c r="V218" s="249"/>
      <c r="W218" s="249"/>
      <c r="X218" s="249"/>
      <c r="Y218" s="249"/>
      <c r="Z218" s="249"/>
      <c r="AA218" s="249"/>
      <c r="AC218" s="249"/>
      <c r="AD218" s="249"/>
      <c r="AE218" s="249"/>
      <c r="AF218" s="249"/>
      <c r="AG218" s="249"/>
      <c r="AH218" s="249"/>
      <c r="AI218" s="249"/>
      <c r="AJ218" s="249"/>
      <c r="AL218" s="249"/>
      <c r="AM218" s="249"/>
      <c r="AN218" s="249"/>
      <c r="AO218" s="249"/>
      <c r="AP218" s="249"/>
      <c r="AQ218" s="249"/>
      <c r="AR218" s="249"/>
      <c r="AS218" s="249"/>
    </row>
    <row r="219" spans="1:45" ht="30" customHeight="1" x14ac:dyDescent="0.25">
      <c r="A219" s="14" t="s">
        <v>570</v>
      </c>
      <c r="B219" s="9" t="s">
        <v>284</v>
      </c>
      <c r="C219" s="12" t="s">
        <v>571</v>
      </c>
      <c r="D219" s="259" t="s">
        <v>627</v>
      </c>
      <c r="E219" s="263" t="s">
        <v>1039</v>
      </c>
      <c r="F219" s="241"/>
      <c r="G219" s="11"/>
      <c r="H219" s="271">
        <v>3</v>
      </c>
      <c r="I219" s="11"/>
      <c r="J219" s="249"/>
      <c r="K219" s="249"/>
      <c r="L219" s="249"/>
      <c r="M219" s="249"/>
      <c r="N219" s="249"/>
      <c r="O219" s="249"/>
      <c r="P219" s="249"/>
      <c r="Q219" s="249"/>
      <c r="T219" s="249"/>
      <c r="U219" s="249"/>
      <c r="V219" s="249"/>
      <c r="W219" s="249"/>
      <c r="X219" s="249"/>
      <c r="Y219" s="249"/>
      <c r="Z219" s="249"/>
      <c r="AA219" s="249"/>
      <c r="AC219" s="249"/>
      <c r="AD219" s="249"/>
      <c r="AE219" s="249"/>
      <c r="AF219" s="249"/>
      <c r="AG219" s="249"/>
      <c r="AH219" s="249"/>
      <c r="AI219" s="249"/>
      <c r="AJ219" s="249"/>
      <c r="AL219" s="249"/>
      <c r="AM219" s="249"/>
      <c r="AN219" s="249"/>
      <c r="AO219" s="249"/>
      <c r="AP219" s="249"/>
      <c r="AQ219" s="249"/>
      <c r="AR219" s="249"/>
      <c r="AS219" s="249"/>
    </row>
    <row r="220" spans="1:45" ht="30" customHeight="1" x14ac:dyDescent="0.25">
      <c r="A220" s="14" t="s">
        <v>570</v>
      </c>
      <c r="B220" s="9" t="s">
        <v>284</v>
      </c>
      <c r="C220" s="12" t="s">
        <v>571</v>
      </c>
      <c r="D220" s="259" t="s">
        <v>627</v>
      </c>
      <c r="E220" s="263" t="s">
        <v>1039</v>
      </c>
      <c r="F220" s="241"/>
      <c r="G220" s="11"/>
      <c r="H220" s="271">
        <v>3</v>
      </c>
      <c r="I220" s="11"/>
      <c r="J220" s="249"/>
      <c r="K220" s="249"/>
      <c r="L220" s="249"/>
      <c r="M220" s="249"/>
      <c r="N220" s="249"/>
      <c r="O220" s="249"/>
      <c r="P220" s="249"/>
      <c r="Q220" s="249"/>
      <c r="T220" s="249"/>
      <c r="U220" s="249"/>
      <c r="V220" s="249"/>
      <c r="W220" s="249"/>
      <c r="X220" s="249"/>
      <c r="Y220" s="249"/>
      <c r="Z220" s="249"/>
      <c r="AA220" s="249"/>
      <c r="AC220" s="249"/>
      <c r="AD220" s="249"/>
      <c r="AE220" s="249"/>
      <c r="AF220" s="249"/>
      <c r="AG220" s="249"/>
      <c r="AH220" s="249"/>
      <c r="AI220" s="249"/>
      <c r="AJ220" s="249"/>
      <c r="AL220" s="249"/>
      <c r="AM220" s="249"/>
      <c r="AN220" s="249"/>
      <c r="AO220" s="249"/>
      <c r="AP220" s="249"/>
      <c r="AQ220" s="249"/>
      <c r="AR220" s="249"/>
      <c r="AS220" s="249"/>
    </row>
    <row r="221" spans="1:45" ht="30" customHeight="1" x14ac:dyDescent="0.25">
      <c r="A221" s="14" t="s">
        <v>570</v>
      </c>
      <c r="B221" s="9" t="s">
        <v>284</v>
      </c>
      <c r="C221" s="12" t="s">
        <v>571</v>
      </c>
      <c r="D221" s="259" t="s">
        <v>627</v>
      </c>
      <c r="E221" s="263" t="s">
        <v>1039</v>
      </c>
      <c r="F221" s="241"/>
      <c r="G221" s="11"/>
      <c r="H221" s="271">
        <v>3</v>
      </c>
      <c r="I221" s="11"/>
      <c r="J221" s="249"/>
      <c r="K221" s="249"/>
      <c r="L221" s="249"/>
      <c r="M221" s="249"/>
      <c r="N221" s="249"/>
      <c r="O221" s="249"/>
      <c r="P221" s="249"/>
      <c r="Q221" s="249"/>
      <c r="T221" s="249"/>
      <c r="U221" s="249"/>
      <c r="V221" s="249"/>
      <c r="W221" s="249"/>
      <c r="X221" s="249"/>
      <c r="Y221" s="249"/>
      <c r="Z221" s="249"/>
      <c r="AA221" s="249"/>
      <c r="AC221" s="249"/>
      <c r="AD221" s="249"/>
      <c r="AE221" s="249"/>
      <c r="AF221" s="249"/>
      <c r="AG221" s="249"/>
      <c r="AH221" s="249"/>
      <c r="AI221" s="249"/>
      <c r="AJ221" s="249"/>
      <c r="AL221" s="249"/>
      <c r="AM221" s="249"/>
      <c r="AN221" s="249"/>
      <c r="AO221" s="249"/>
      <c r="AP221" s="249"/>
      <c r="AQ221" s="249"/>
      <c r="AR221" s="249"/>
      <c r="AS221" s="249"/>
    </row>
    <row r="222" spans="1:45" ht="30" customHeight="1" x14ac:dyDescent="0.25">
      <c r="A222" s="14" t="s">
        <v>570</v>
      </c>
      <c r="B222" s="9" t="s">
        <v>284</v>
      </c>
      <c r="C222" s="12" t="s">
        <v>571</v>
      </c>
      <c r="D222" s="259" t="s">
        <v>627</v>
      </c>
      <c r="E222" s="263" t="s">
        <v>1039</v>
      </c>
      <c r="F222" s="241"/>
      <c r="G222" s="11"/>
      <c r="H222" s="271">
        <v>33</v>
      </c>
      <c r="I222" s="11"/>
      <c r="J222" s="249"/>
      <c r="K222" s="249"/>
      <c r="L222" s="249"/>
      <c r="M222" s="249"/>
      <c r="N222" s="249"/>
      <c r="O222" s="249"/>
      <c r="P222" s="249"/>
      <c r="Q222" s="249"/>
      <c r="T222" s="249"/>
      <c r="U222" s="249"/>
      <c r="V222" s="249"/>
      <c r="W222" s="249"/>
      <c r="X222" s="249"/>
      <c r="Y222" s="249"/>
      <c r="Z222" s="249"/>
      <c r="AA222" s="249"/>
      <c r="AC222" s="249"/>
      <c r="AD222" s="249"/>
      <c r="AE222" s="249"/>
      <c r="AF222" s="249"/>
      <c r="AG222" s="249"/>
      <c r="AH222" s="249"/>
      <c r="AI222" s="249"/>
      <c r="AJ222" s="249"/>
      <c r="AL222" s="249"/>
      <c r="AM222" s="249"/>
      <c r="AN222" s="249"/>
      <c r="AO222" s="249"/>
      <c r="AP222" s="249"/>
      <c r="AQ222" s="249"/>
      <c r="AR222" s="249"/>
      <c r="AS222" s="249"/>
    </row>
    <row r="223" spans="1:45" ht="30" customHeight="1" x14ac:dyDescent="0.25">
      <c r="A223" s="14" t="s">
        <v>570</v>
      </c>
      <c r="B223" s="9" t="s">
        <v>284</v>
      </c>
      <c r="C223" s="12" t="s">
        <v>571</v>
      </c>
      <c r="D223" s="259" t="s">
        <v>627</v>
      </c>
      <c r="E223" s="263" t="s">
        <v>1040</v>
      </c>
      <c r="F223" s="241"/>
      <c r="G223" s="11"/>
      <c r="H223" s="271">
        <v>3</v>
      </c>
      <c r="I223" s="11"/>
      <c r="J223" s="249"/>
      <c r="K223" s="249"/>
      <c r="L223" s="249"/>
      <c r="M223" s="249"/>
      <c r="N223" s="249"/>
      <c r="O223" s="249"/>
      <c r="P223" s="249"/>
      <c r="Q223" s="249"/>
      <c r="T223" s="249"/>
      <c r="U223" s="249"/>
      <c r="V223" s="249"/>
      <c r="W223" s="249"/>
      <c r="X223" s="249"/>
      <c r="Y223" s="249"/>
      <c r="Z223" s="249"/>
      <c r="AA223" s="249"/>
      <c r="AC223" s="249"/>
      <c r="AD223" s="249"/>
      <c r="AE223" s="249"/>
      <c r="AF223" s="249"/>
      <c r="AG223" s="249"/>
      <c r="AH223" s="249"/>
      <c r="AI223" s="249"/>
      <c r="AJ223" s="249"/>
      <c r="AL223" s="249"/>
      <c r="AM223" s="249"/>
      <c r="AN223" s="249"/>
      <c r="AO223" s="249"/>
      <c r="AP223" s="249"/>
      <c r="AQ223" s="249"/>
      <c r="AR223" s="249"/>
      <c r="AS223" s="249"/>
    </row>
    <row r="224" spans="1:45" ht="30" customHeight="1" x14ac:dyDescent="0.25">
      <c r="A224" s="14" t="s">
        <v>570</v>
      </c>
      <c r="B224" s="9" t="s">
        <v>284</v>
      </c>
      <c r="C224" s="12" t="s">
        <v>571</v>
      </c>
      <c r="D224" s="259" t="s">
        <v>627</v>
      </c>
      <c r="E224" s="263" t="s">
        <v>1040</v>
      </c>
      <c r="F224" s="241"/>
      <c r="G224" s="11"/>
      <c r="H224" s="271">
        <v>3</v>
      </c>
      <c r="I224" s="11"/>
      <c r="J224" s="249"/>
      <c r="K224" s="249"/>
      <c r="L224" s="249"/>
      <c r="M224" s="249"/>
      <c r="N224" s="249"/>
      <c r="O224" s="249"/>
      <c r="P224" s="249"/>
      <c r="Q224" s="249"/>
      <c r="T224" s="249"/>
      <c r="U224" s="249"/>
      <c r="V224" s="249"/>
      <c r="W224" s="249"/>
      <c r="X224" s="249"/>
      <c r="Y224" s="249"/>
      <c r="Z224" s="249"/>
      <c r="AA224" s="249"/>
      <c r="AC224" s="249"/>
      <c r="AD224" s="249"/>
      <c r="AE224" s="249"/>
      <c r="AF224" s="249"/>
      <c r="AG224" s="249"/>
      <c r="AH224" s="249"/>
      <c r="AI224" s="249"/>
      <c r="AJ224" s="249"/>
      <c r="AL224" s="249"/>
      <c r="AM224" s="249"/>
      <c r="AN224" s="249"/>
      <c r="AO224" s="249"/>
      <c r="AP224" s="249"/>
      <c r="AQ224" s="249"/>
      <c r="AR224" s="249"/>
      <c r="AS224" s="249"/>
    </row>
    <row r="225" spans="1:45" ht="30" customHeight="1" x14ac:dyDescent="0.25">
      <c r="A225" s="14" t="s">
        <v>570</v>
      </c>
      <c r="B225" s="9" t="s">
        <v>284</v>
      </c>
      <c r="C225" s="12" t="s">
        <v>571</v>
      </c>
      <c r="D225" s="259" t="s">
        <v>627</v>
      </c>
      <c r="E225" s="263" t="s">
        <v>1040</v>
      </c>
      <c r="F225" s="241"/>
      <c r="G225" s="11"/>
      <c r="H225" s="271">
        <v>11</v>
      </c>
      <c r="I225" s="11"/>
      <c r="J225" s="249"/>
      <c r="K225" s="249"/>
      <c r="L225" s="249"/>
      <c r="M225" s="249"/>
      <c r="N225" s="249"/>
      <c r="O225" s="249"/>
      <c r="P225" s="249"/>
      <c r="Q225" s="249"/>
      <c r="T225" s="249"/>
      <c r="U225" s="249"/>
      <c r="V225" s="249"/>
      <c r="W225" s="249"/>
      <c r="X225" s="249"/>
      <c r="Y225" s="249"/>
      <c r="Z225" s="249"/>
      <c r="AA225" s="249"/>
      <c r="AC225" s="249"/>
      <c r="AD225" s="249"/>
      <c r="AE225" s="249"/>
      <c r="AF225" s="249"/>
      <c r="AG225" s="249"/>
      <c r="AH225" s="249"/>
      <c r="AI225" s="249"/>
      <c r="AJ225" s="249"/>
      <c r="AL225" s="249"/>
      <c r="AM225" s="249"/>
      <c r="AN225" s="249"/>
      <c r="AO225" s="249"/>
      <c r="AP225" s="249"/>
      <c r="AQ225" s="249"/>
      <c r="AR225" s="249"/>
      <c r="AS225" s="249"/>
    </row>
    <row r="226" spans="1:45" ht="30" customHeight="1" x14ac:dyDescent="0.25">
      <c r="A226" s="14" t="s">
        <v>570</v>
      </c>
      <c r="B226" s="9" t="s">
        <v>284</v>
      </c>
      <c r="C226" s="12" t="s">
        <v>571</v>
      </c>
      <c r="D226" s="259" t="s">
        <v>627</v>
      </c>
      <c r="E226" s="263" t="s">
        <v>1040</v>
      </c>
      <c r="F226" s="241"/>
      <c r="G226" s="11"/>
      <c r="H226" s="271">
        <v>3</v>
      </c>
      <c r="I226" s="11"/>
      <c r="J226" s="249"/>
      <c r="K226" s="249"/>
      <c r="L226" s="249"/>
      <c r="M226" s="249"/>
      <c r="N226" s="249"/>
      <c r="O226" s="249"/>
      <c r="P226" s="249"/>
      <c r="Q226" s="249"/>
      <c r="T226" s="249"/>
      <c r="U226" s="249"/>
      <c r="V226" s="249"/>
      <c r="W226" s="249"/>
      <c r="X226" s="249"/>
      <c r="Y226" s="249"/>
      <c r="Z226" s="249"/>
      <c r="AA226" s="249"/>
      <c r="AC226" s="249"/>
      <c r="AD226" s="249"/>
      <c r="AE226" s="249"/>
      <c r="AF226" s="249"/>
      <c r="AG226" s="249"/>
      <c r="AH226" s="249"/>
      <c r="AI226" s="249"/>
      <c r="AJ226" s="249"/>
      <c r="AL226" s="249"/>
      <c r="AM226" s="249"/>
      <c r="AN226" s="249"/>
      <c r="AO226" s="249"/>
      <c r="AP226" s="249"/>
      <c r="AQ226" s="249"/>
      <c r="AR226" s="249"/>
      <c r="AS226" s="249"/>
    </row>
    <row r="227" spans="1:45" ht="30" customHeight="1" x14ac:dyDescent="0.25">
      <c r="A227" s="14" t="s">
        <v>570</v>
      </c>
      <c r="B227" s="9" t="s">
        <v>284</v>
      </c>
      <c r="C227" s="12" t="s">
        <v>571</v>
      </c>
      <c r="D227" s="259" t="s">
        <v>627</v>
      </c>
      <c r="E227" s="263" t="s">
        <v>1040</v>
      </c>
      <c r="F227" s="241"/>
      <c r="G227" s="11"/>
      <c r="H227" s="271">
        <v>3</v>
      </c>
      <c r="I227" s="11"/>
      <c r="J227" s="249"/>
      <c r="K227" s="249"/>
      <c r="L227" s="249"/>
      <c r="M227" s="249"/>
      <c r="N227" s="249"/>
      <c r="O227" s="249"/>
      <c r="P227" s="249"/>
      <c r="Q227" s="249"/>
      <c r="T227" s="249"/>
      <c r="U227" s="249"/>
      <c r="V227" s="249"/>
      <c r="W227" s="249"/>
      <c r="X227" s="249"/>
      <c r="Y227" s="249"/>
      <c r="Z227" s="249"/>
      <c r="AA227" s="249"/>
      <c r="AC227" s="249"/>
      <c r="AD227" s="249"/>
      <c r="AE227" s="249"/>
      <c r="AF227" s="249"/>
      <c r="AG227" s="249"/>
      <c r="AH227" s="249"/>
      <c r="AI227" s="249"/>
      <c r="AJ227" s="249"/>
      <c r="AL227" s="249"/>
      <c r="AM227" s="249"/>
      <c r="AN227" s="249"/>
      <c r="AO227" s="249"/>
      <c r="AP227" s="249"/>
      <c r="AQ227" s="249"/>
      <c r="AR227" s="249"/>
      <c r="AS227" s="249"/>
    </row>
    <row r="228" spans="1:45" ht="30" customHeight="1" x14ac:dyDescent="0.25">
      <c r="A228" s="14" t="s">
        <v>570</v>
      </c>
      <c r="B228" s="9" t="s">
        <v>284</v>
      </c>
      <c r="C228" s="12" t="s">
        <v>571</v>
      </c>
      <c r="D228" s="259" t="s">
        <v>627</v>
      </c>
      <c r="E228" s="263" t="s">
        <v>1040</v>
      </c>
      <c r="F228" s="241"/>
      <c r="G228" s="11"/>
      <c r="H228" s="271">
        <v>33</v>
      </c>
      <c r="I228" s="11"/>
      <c r="J228" s="249"/>
      <c r="K228" s="249"/>
      <c r="L228" s="249"/>
      <c r="M228" s="249"/>
      <c r="N228" s="249"/>
      <c r="O228" s="249"/>
      <c r="P228" s="249"/>
      <c r="Q228" s="249"/>
      <c r="T228" s="249"/>
      <c r="U228" s="249"/>
      <c r="V228" s="249"/>
      <c r="W228" s="249"/>
      <c r="X228" s="249"/>
      <c r="Y228" s="249"/>
      <c r="Z228" s="249"/>
      <c r="AA228" s="249"/>
      <c r="AC228" s="249"/>
      <c r="AD228" s="249"/>
      <c r="AE228" s="249"/>
      <c r="AF228" s="249"/>
      <c r="AG228" s="249"/>
      <c r="AH228" s="249"/>
      <c r="AI228" s="249"/>
      <c r="AJ228" s="249"/>
      <c r="AL228" s="249"/>
      <c r="AM228" s="249"/>
      <c r="AN228" s="249"/>
      <c r="AO228" s="249"/>
      <c r="AP228" s="249"/>
      <c r="AQ228" s="249"/>
      <c r="AR228" s="249"/>
      <c r="AS228" s="249"/>
    </row>
    <row r="229" spans="1:45" ht="30" customHeight="1" x14ac:dyDescent="0.25">
      <c r="A229" s="14" t="s">
        <v>570</v>
      </c>
      <c r="B229" s="9" t="s">
        <v>284</v>
      </c>
      <c r="C229" s="12" t="s">
        <v>571</v>
      </c>
      <c r="D229" s="259" t="s">
        <v>627</v>
      </c>
      <c r="E229" s="263" t="s">
        <v>1040</v>
      </c>
      <c r="F229" s="241"/>
      <c r="G229" s="11"/>
      <c r="H229" s="271">
        <v>3</v>
      </c>
      <c r="I229" s="11"/>
      <c r="J229" s="249"/>
      <c r="K229" s="249"/>
      <c r="L229" s="249"/>
      <c r="M229" s="249"/>
      <c r="N229" s="249"/>
      <c r="O229" s="249"/>
      <c r="P229" s="249"/>
      <c r="Q229" s="249"/>
      <c r="T229" s="249"/>
      <c r="U229" s="249"/>
      <c r="V229" s="249"/>
      <c r="W229" s="249"/>
      <c r="X229" s="249"/>
      <c r="Y229" s="249"/>
      <c r="Z229" s="249"/>
      <c r="AA229" s="249"/>
      <c r="AC229" s="249"/>
      <c r="AD229" s="249"/>
      <c r="AE229" s="249"/>
      <c r="AF229" s="249"/>
      <c r="AG229" s="249"/>
      <c r="AH229" s="249"/>
      <c r="AI229" s="249"/>
      <c r="AJ229" s="249"/>
      <c r="AL229" s="249"/>
      <c r="AM229" s="249"/>
      <c r="AN229" s="249"/>
      <c r="AO229" s="249"/>
      <c r="AP229" s="249"/>
      <c r="AQ229" s="249"/>
      <c r="AR229" s="249"/>
      <c r="AS229" s="249"/>
    </row>
    <row r="230" spans="1:45" ht="30" customHeight="1" x14ac:dyDescent="0.25">
      <c r="A230" s="14" t="s">
        <v>570</v>
      </c>
      <c r="B230" s="9" t="s">
        <v>284</v>
      </c>
      <c r="C230" s="12" t="s">
        <v>571</v>
      </c>
      <c r="D230" s="259" t="s">
        <v>627</v>
      </c>
      <c r="E230" s="263" t="s">
        <v>1041</v>
      </c>
      <c r="F230" s="241"/>
      <c r="G230" s="11"/>
      <c r="H230" s="271">
        <v>1</v>
      </c>
      <c r="I230" s="11"/>
      <c r="J230" s="249"/>
      <c r="K230" s="249"/>
      <c r="L230" s="249"/>
      <c r="M230" s="249"/>
      <c r="N230" s="249"/>
      <c r="O230" s="249"/>
      <c r="P230" s="249"/>
      <c r="Q230" s="249"/>
      <c r="T230" s="249"/>
      <c r="U230" s="249"/>
      <c r="V230" s="249"/>
      <c r="W230" s="249"/>
      <c r="X230" s="249"/>
      <c r="Y230" s="249"/>
      <c r="Z230" s="249"/>
      <c r="AA230" s="249"/>
      <c r="AC230" s="249"/>
      <c r="AD230" s="249"/>
      <c r="AE230" s="249"/>
      <c r="AF230" s="249"/>
      <c r="AG230" s="249"/>
      <c r="AH230" s="249"/>
      <c r="AI230" s="249"/>
      <c r="AJ230" s="249"/>
      <c r="AL230" s="249"/>
      <c r="AM230" s="249"/>
      <c r="AN230" s="249"/>
      <c r="AO230" s="249"/>
      <c r="AP230" s="249"/>
      <c r="AQ230" s="249"/>
      <c r="AR230" s="249"/>
      <c r="AS230" s="249"/>
    </row>
    <row r="231" spans="1:45" ht="30" customHeight="1" x14ac:dyDescent="0.25">
      <c r="A231" s="14" t="s">
        <v>570</v>
      </c>
      <c r="B231" s="9" t="s">
        <v>284</v>
      </c>
      <c r="C231" s="12" t="s">
        <v>571</v>
      </c>
      <c r="D231" s="259" t="s">
        <v>627</v>
      </c>
      <c r="E231" s="263" t="s">
        <v>1041</v>
      </c>
      <c r="F231" s="241"/>
      <c r="G231" s="11"/>
      <c r="H231" s="271">
        <v>1</v>
      </c>
      <c r="I231" s="11"/>
      <c r="J231" s="249"/>
      <c r="K231" s="249"/>
      <c r="L231" s="249"/>
      <c r="M231" s="249"/>
      <c r="N231" s="249"/>
      <c r="O231" s="249"/>
      <c r="P231" s="249"/>
      <c r="Q231" s="249"/>
      <c r="T231" s="249"/>
      <c r="U231" s="249"/>
      <c r="V231" s="249"/>
      <c r="W231" s="249"/>
      <c r="X231" s="249"/>
      <c r="Y231" s="249"/>
      <c r="Z231" s="249"/>
      <c r="AA231" s="249"/>
      <c r="AC231" s="249"/>
      <c r="AD231" s="249"/>
      <c r="AE231" s="249"/>
      <c r="AF231" s="249"/>
      <c r="AG231" s="249"/>
      <c r="AH231" s="249"/>
      <c r="AI231" s="249"/>
      <c r="AJ231" s="249"/>
      <c r="AL231" s="249"/>
      <c r="AM231" s="249"/>
      <c r="AN231" s="249"/>
      <c r="AO231" s="249"/>
      <c r="AP231" s="249"/>
      <c r="AQ231" s="249"/>
      <c r="AR231" s="249"/>
      <c r="AS231" s="249"/>
    </row>
    <row r="232" spans="1:45" ht="30" customHeight="1" x14ac:dyDescent="0.25">
      <c r="A232" s="14" t="s">
        <v>570</v>
      </c>
      <c r="B232" s="9" t="s">
        <v>284</v>
      </c>
      <c r="C232" s="12" t="s">
        <v>571</v>
      </c>
      <c r="D232" s="259" t="s">
        <v>627</v>
      </c>
      <c r="E232" s="263" t="s">
        <v>1041</v>
      </c>
      <c r="F232" s="241"/>
      <c r="G232" s="11"/>
      <c r="H232" s="271">
        <v>1</v>
      </c>
      <c r="I232" s="11"/>
      <c r="J232" s="249"/>
      <c r="K232" s="249"/>
      <c r="L232" s="249"/>
      <c r="M232" s="249"/>
      <c r="N232" s="249"/>
      <c r="O232" s="249"/>
      <c r="P232" s="249"/>
      <c r="Q232" s="249"/>
      <c r="T232" s="249"/>
      <c r="U232" s="249"/>
      <c r="V232" s="249"/>
      <c r="W232" s="249"/>
      <c r="X232" s="249"/>
      <c r="Y232" s="249"/>
      <c r="Z232" s="249"/>
      <c r="AA232" s="249"/>
      <c r="AC232" s="249"/>
      <c r="AD232" s="249"/>
      <c r="AE232" s="249"/>
      <c r="AF232" s="249"/>
      <c r="AG232" s="249"/>
      <c r="AH232" s="249"/>
      <c r="AI232" s="249"/>
      <c r="AJ232" s="249"/>
      <c r="AL232" s="249"/>
      <c r="AM232" s="249"/>
      <c r="AN232" s="249"/>
      <c r="AO232" s="249"/>
      <c r="AP232" s="249"/>
      <c r="AQ232" s="249"/>
      <c r="AR232" s="249"/>
      <c r="AS232" s="249"/>
    </row>
    <row r="233" spans="1:45" ht="30" customHeight="1" x14ac:dyDescent="0.25">
      <c r="A233" s="14" t="s">
        <v>570</v>
      </c>
      <c r="B233" s="9" t="s">
        <v>284</v>
      </c>
      <c r="C233" s="12" t="s">
        <v>571</v>
      </c>
      <c r="D233" s="259" t="s">
        <v>627</v>
      </c>
      <c r="E233" s="263" t="s">
        <v>1041</v>
      </c>
      <c r="F233" s="241"/>
      <c r="G233" s="11"/>
      <c r="H233" s="271">
        <v>1</v>
      </c>
      <c r="I233" s="11"/>
      <c r="J233" s="249"/>
      <c r="K233" s="249"/>
      <c r="L233" s="249"/>
      <c r="M233" s="249"/>
      <c r="N233" s="249"/>
      <c r="O233" s="249"/>
      <c r="P233" s="249"/>
      <c r="Q233" s="249"/>
      <c r="T233" s="249"/>
      <c r="U233" s="249"/>
      <c r="V233" s="249"/>
      <c r="W233" s="249"/>
      <c r="X233" s="249"/>
      <c r="Y233" s="249"/>
      <c r="Z233" s="249"/>
      <c r="AA233" s="249"/>
      <c r="AC233" s="249"/>
      <c r="AD233" s="249"/>
      <c r="AE233" s="249"/>
      <c r="AF233" s="249"/>
      <c r="AG233" s="249"/>
      <c r="AH233" s="249"/>
      <c r="AI233" s="249"/>
      <c r="AJ233" s="249"/>
      <c r="AL233" s="249"/>
      <c r="AM233" s="249"/>
      <c r="AN233" s="249"/>
      <c r="AO233" s="249"/>
      <c r="AP233" s="249"/>
      <c r="AQ233" s="249"/>
      <c r="AR233" s="249"/>
      <c r="AS233" s="249"/>
    </row>
    <row r="234" spans="1:45" ht="30" customHeight="1" x14ac:dyDescent="0.25">
      <c r="A234" s="14" t="s">
        <v>570</v>
      </c>
      <c r="B234" s="9" t="s">
        <v>284</v>
      </c>
      <c r="C234" s="12" t="s">
        <v>571</v>
      </c>
      <c r="D234" s="259" t="s">
        <v>627</v>
      </c>
      <c r="E234" s="263" t="s">
        <v>1042</v>
      </c>
      <c r="F234" s="241"/>
      <c r="G234" s="11"/>
      <c r="H234" s="271">
        <v>10</v>
      </c>
      <c r="I234" s="11"/>
      <c r="J234" s="249"/>
      <c r="K234" s="249"/>
      <c r="L234" s="249"/>
      <c r="M234" s="249"/>
      <c r="N234" s="249"/>
      <c r="O234" s="249"/>
      <c r="P234" s="249"/>
      <c r="Q234" s="249"/>
      <c r="T234" s="249"/>
      <c r="U234" s="249"/>
      <c r="V234" s="249"/>
      <c r="W234" s="249"/>
      <c r="X234" s="249"/>
      <c r="Y234" s="249"/>
      <c r="Z234" s="249"/>
      <c r="AA234" s="249"/>
      <c r="AC234" s="249"/>
      <c r="AD234" s="249"/>
      <c r="AE234" s="249"/>
      <c r="AF234" s="249"/>
      <c r="AG234" s="249"/>
      <c r="AH234" s="249"/>
      <c r="AI234" s="249"/>
      <c r="AJ234" s="249"/>
      <c r="AL234" s="249"/>
      <c r="AM234" s="249"/>
      <c r="AN234" s="249"/>
      <c r="AO234" s="249"/>
      <c r="AP234" s="249"/>
      <c r="AQ234" s="249"/>
      <c r="AR234" s="249"/>
      <c r="AS234" s="249"/>
    </row>
    <row r="235" spans="1:45" ht="30" customHeight="1" x14ac:dyDescent="0.25">
      <c r="A235" s="14" t="s">
        <v>570</v>
      </c>
      <c r="B235" s="9" t="s">
        <v>284</v>
      </c>
      <c r="C235" s="12" t="s">
        <v>571</v>
      </c>
      <c r="D235" s="259" t="s">
        <v>627</v>
      </c>
      <c r="E235" s="263" t="s">
        <v>1042</v>
      </c>
      <c r="F235" s="241"/>
      <c r="G235" s="11"/>
      <c r="H235" s="271">
        <v>10</v>
      </c>
      <c r="I235" s="11"/>
      <c r="J235" s="249"/>
      <c r="K235" s="249"/>
      <c r="L235" s="249"/>
      <c r="M235" s="249"/>
      <c r="N235" s="249"/>
      <c r="O235" s="249"/>
      <c r="P235" s="249"/>
      <c r="Q235" s="249"/>
      <c r="T235" s="249"/>
      <c r="U235" s="249"/>
      <c r="V235" s="249"/>
      <c r="W235" s="249"/>
      <c r="X235" s="249"/>
      <c r="Y235" s="249"/>
      <c r="Z235" s="249"/>
      <c r="AA235" s="249"/>
      <c r="AC235" s="249"/>
      <c r="AD235" s="249"/>
      <c r="AE235" s="249"/>
      <c r="AF235" s="249"/>
      <c r="AG235" s="249"/>
      <c r="AH235" s="249"/>
      <c r="AI235" s="249"/>
      <c r="AJ235" s="249"/>
      <c r="AL235" s="249"/>
      <c r="AM235" s="249"/>
      <c r="AN235" s="249"/>
      <c r="AO235" s="249"/>
      <c r="AP235" s="249"/>
      <c r="AQ235" s="249"/>
      <c r="AR235" s="249"/>
      <c r="AS235" s="249"/>
    </row>
    <row r="236" spans="1:45" ht="30" customHeight="1" x14ac:dyDescent="0.25">
      <c r="A236" s="14" t="s">
        <v>570</v>
      </c>
      <c r="B236" s="9" t="s">
        <v>284</v>
      </c>
      <c r="C236" s="12" t="s">
        <v>571</v>
      </c>
      <c r="D236" s="259" t="s">
        <v>627</v>
      </c>
      <c r="E236" s="263" t="s">
        <v>1042</v>
      </c>
      <c r="F236" s="241"/>
      <c r="G236" s="11"/>
      <c r="H236" s="271">
        <v>10</v>
      </c>
      <c r="I236" s="11"/>
      <c r="J236" s="249"/>
      <c r="K236" s="249"/>
      <c r="L236" s="249"/>
      <c r="M236" s="249"/>
      <c r="N236" s="249"/>
      <c r="O236" s="249"/>
      <c r="P236" s="249"/>
      <c r="Q236" s="249"/>
      <c r="T236" s="249"/>
      <c r="U236" s="249"/>
      <c r="V236" s="249"/>
      <c r="W236" s="249"/>
      <c r="X236" s="249"/>
      <c r="Y236" s="249"/>
      <c r="Z236" s="249"/>
      <c r="AA236" s="249"/>
      <c r="AC236" s="249"/>
      <c r="AD236" s="249"/>
      <c r="AE236" s="249"/>
      <c r="AF236" s="249"/>
      <c r="AG236" s="249"/>
      <c r="AH236" s="249"/>
      <c r="AI236" s="249"/>
      <c r="AJ236" s="249"/>
      <c r="AL236" s="249"/>
      <c r="AM236" s="249"/>
      <c r="AN236" s="249"/>
      <c r="AO236" s="249"/>
      <c r="AP236" s="249"/>
      <c r="AQ236" s="249"/>
      <c r="AR236" s="249"/>
      <c r="AS236" s="249"/>
    </row>
    <row r="237" spans="1:45" ht="30" customHeight="1" x14ac:dyDescent="0.25">
      <c r="A237" s="14" t="s">
        <v>570</v>
      </c>
      <c r="B237" s="9" t="s">
        <v>284</v>
      </c>
      <c r="C237" s="12" t="s">
        <v>571</v>
      </c>
      <c r="D237" s="259" t="s">
        <v>627</v>
      </c>
      <c r="E237" s="263" t="s">
        <v>1042</v>
      </c>
      <c r="F237" s="241"/>
      <c r="G237" s="11"/>
      <c r="H237" s="271">
        <v>10</v>
      </c>
      <c r="I237" s="11"/>
      <c r="J237" s="249"/>
      <c r="K237" s="249"/>
      <c r="L237" s="249"/>
      <c r="M237" s="249"/>
      <c r="N237" s="249"/>
      <c r="O237" s="249"/>
      <c r="P237" s="249"/>
      <c r="Q237" s="249"/>
      <c r="T237" s="249"/>
      <c r="U237" s="249"/>
      <c r="V237" s="249"/>
      <c r="W237" s="249"/>
      <c r="X237" s="249"/>
      <c r="Y237" s="249"/>
      <c r="Z237" s="249"/>
      <c r="AA237" s="249"/>
      <c r="AC237" s="249"/>
      <c r="AD237" s="249"/>
      <c r="AE237" s="249"/>
      <c r="AF237" s="249"/>
      <c r="AG237" s="249"/>
      <c r="AH237" s="249"/>
      <c r="AI237" s="249"/>
      <c r="AJ237" s="249"/>
      <c r="AL237" s="249"/>
      <c r="AM237" s="249"/>
      <c r="AN237" s="249"/>
      <c r="AO237" s="249"/>
      <c r="AP237" s="249"/>
      <c r="AQ237" s="249"/>
      <c r="AR237" s="249"/>
      <c r="AS237" s="249"/>
    </row>
    <row r="238" spans="1:45" ht="30" customHeight="1" x14ac:dyDescent="0.25">
      <c r="A238" s="14" t="s">
        <v>570</v>
      </c>
      <c r="B238" s="9" t="s">
        <v>284</v>
      </c>
      <c r="C238" s="12" t="s">
        <v>571</v>
      </c>
      <c r="D238" s="259" t="s">
        <v>627</v>
      </c>
      <c r="E238" s="263" t="s">
        <v>1042</v>
      </c>
      <c r="F238" s="241"/>
      <c r="G238" s="11"/>
      <c r="H238" s="271">
        <v>10</v>
      </c>
      <c r="I238" s="11"/>
      <c r="J238" s="249"/>
      <c r="K238" s="249"/>
      <c r="L238" s="249"/>
      <c r="M238" s="249"/>
      <c r="N238" s="249"/>
      <c r="O238" s="249"/>
      <c r="P238" s="249"/>
      <c r="Q238" s="249"/>
      <c r="T238" s="249"/>
      <c r="U238" s="249"/>
      <c r="V238" s="249"/>
      <c r="W238" s="249"/>
      <c r="X238" s="249"/>
      <c r="Y238" s="249"/>
      <c r="Z238" s="249"/>
      <c r="AA238" s="249"/>
      <c r="AC238" s="249"/>
      <c r="AD238" s="249"/>
      <c r="AE238" s="249"/>
      <c r="AF238" s="249"/>
      <c r="AG238" s="249"/>
      <c r="AH238" s="249"/>
      <c r="AI238" s="249"/>
      <c r="AJ238" s="249"/>
      <c r="AL238" s="249"/>
      <c r="AM238" s="249"/>
      <c r="AN238" s="249"/>
      <c r="AO238" s="249"/>
      <c r="AP238" s="249"/>
      <c r="AQ238" s="249"/>
      <c r="AR238" s="249"/>
      <c r="AS238" s="249"/>
    </row>
    <row r="239" spans="1:45" ht="30" customHeight="1" x14ac:dyDescent="0.25">
      <c r="A239" s="14" t="s">
        <v>570</v>
      </c>
      <c r="B239" s="9" t="s">
        <v>284</v>
      </c>
      <c r="C239" s="12" t="s">
        <v>571</v>
      </c>
      <c r="D239" s="259" t="s">
        <v>627</v>
      </c>
      <c r="E239" s="263" t="s">
        <v>1042</v>
      </c>
      <c r="F239" s="241"/>
      <c r="G239" s="11"/>
      <c r="H239" s="271">
        <v>33</v>
      </c>
      <c r="I239" s="11"/>
      <c r="J239" s="249"/>
      <c r="K239" s="249"/>
      <c r="L239" s="249"/>
      <c r="M239" s="249"/>
      <c r="N239" s="249"/>
      <c r="O239" s="249"/>
      <c r="P239" s="249"/>
      <c r="Q239" s="249"/>
      <c r="T239" s="249"/>
      <c r="U239" s="249"/>
      <c r="V239" s="249"/>
      <c r="W239" s="249"/>
      <c r="X239" s="249"/>
      <c r="Y239" s="249"/>
      <c r="Z239" s="249"/>
      <c r="AA239" s="249"/>
      <c r="AC239" s="249"/>
      <c r="AD239" s="249"/>
      <c r="AE239" s="249"/>
      <c r="AF239" s="249"/>
      <c r="AG239" s="249"/>
      <c r="AH239" s="249"/>
      <c r="AI239" s="249"/>
      <c r="AJ239" s="249"/>
      <c r="AL239" s="249"/>
      <c r="AM239" s="249"/>
      <c r="AN239" s="249"/>
      <c r="AO239" s="249"/>
      <c r="AP239" s="249"/>
      <c r="AQ239" s="249"/>
      <c r="AR239" s="249"/>
      <c r="AS239" s="249"/>
    </row>
    <row r="240" spans="1:45" ht="30" customHeight="1" x14ac:dyDescent="0.25">
      <c r="A240" s="14" t="s">
        <v>570</v>
      </c>
      <c r="B240" s="9" t="s">
        <v>284</v>
      </c>
      <c r="C240" s="12" t="s">
        <v>571</v>
      </c>
      <c r="D240" s="259" t="s">
        <v>627</v>
      </c>
      <c r="E240" s="263" t="s">
        <v>1043</v>
      </c>
      <c r="F240" s="241"/>
      <c r="G240" s="11"/>
      <c r="H240" s="271">
        <v>7</v>
      </c>
      <c r="I240" s="11"/>
      <c r="J240" s="249"/>
      <c r="K240" s="249"/>
      <c r="L240" s="249"/>
      <c r="M240" s="249"/>
      <c r="N240" s="249"/>
      <c r="O240" s="249"/>
      <c r="P240" s="249"/>
      <c r="Q240" s="249"/>
      <c r="T240" s="249"/>
      <c r="U240" s="249"/>
      <c r="V240" s="249"/>
      <c r="W240" s="249"/>
      <c r="X240" s="249"/>
      <c r="Y240" s="249"/>
      <c r="Z240" s="249"/>
      <c r="AA240" s="249"/>
      <c r="AC240" s="249"/>
      <c r="AD240" s="249"/>
      <c r="AE240" s="249"/>
      <c r="AF240" s="249"/>
      <c r="AG240" s="249"/>
      <c r="AH240" s="249"/>
      <c r="AI240" s="249"/>
      <c r="AJ240" s="249"/>
      <c r="AL240" s="249"/>
      <c r="AM240" s="249"/>
      <c r="AN240" s="249"/>
      <c r="AO240" s="249"/>
      <c r="AP240" s="249"/>
      <c r="AQ240" s="249"/>
      <c r="AR240" s="249"/>
      <c r="AS240" s="249"/>
    </row>
    <row r="241" spans="1:45" ht="30" customHeight="1" x14ac:dyDescent="0.25">
      <c r="A241" s="14" t="s">
        <v>570</v>
      </c>
      <c r="B241" s="9" t="s">
        <v>284</v>
      </c>
      <c r="C241" s="12" t="s">
        <v>571</v>
      </c>
      <c r="D241" s="259" t="s">
        <v>627</v>
      </c>
      <c r="E241" s="263" t="s">
        <v>1043</v>
      </c>
      <c r="F241" s="241"/>
      <c r="G241" s="11"/>
      <c r="H241" s="271">
        <v>7</v>
      </c>
      <c r="I241" s="11"/>
      <c r="J241" s="249"/>
      <c r="K241" s="249"/>
      <c r="L241" s="249"/>
      <c r="M241" s="249"/>
      <c r="N241" s="249"/>
      <c r="O241" s="249"/>
      <c r="P241" s="249"/>
      <c r="Q241" s="249"/>
      <c r="T241" s="249"/>
      <c r="U241" s="249"/>
      <c r="V241" s="249"/>
      <c r="W241" s="249"/>
      <c r="X241" s="249"/>
      <c r="Y241" s="249"/>
      <c r="Z241" s="249"/>
      <c r="AA241" s="249"/>
      <c r="AC241" s="249"/>
      <c r="AD241" s="249"/>
      <c r="AE241" s="249"/>
      <c r="AF241" s="249"/>
      <c r="AG241" s="249"/>
      <c r="AH241" s="249"/>
      <c r="AI241" s="249"/>
      <c r="AJ241" s="249"/>
      <c r="AL241" s="249"/>
      <c r="AM241" s="249"/>
      <c r="AN241" s="249"/>
      <c r="AO241" s="249"/>
      <c r="AP241" s="249"/>
      <c r="AQ241" s="249"/>
      <c r="AR241" s="249"/>
      <c r="AS241" s="249"/>
    </row>
    <row r="242" spans="1:45" ht="30" customHeight="1" x14ac:dyDescent="0.25">
      <c r="A242" s="14" t="s">
        <v>570</v>
      </c>
      <c r="B242" s="9" t="s">
        <v>284</v>
      </c>
      <c r="C242" s="12" t="s">
        <v>571</v>
      </c>
      <c r="D242" s="259" t="s">
        <v>627</v>
      </c>
      <c r="E242" s="263" t="s">
        <v>1043</v>
      </c>
      <c r="F242" s="241"/>
      <c r="G242" s="11"/>
      <c r="H242" s="271">
        <v>11</v>
      </c>
      <c r="I242" s="11"/>
      <c r="J242" s="249"/>
      <c r="K242" s="249"/>
      <c r="L242" s="249"/>
      <c r="M242" s="249"/>
      <c r="N242" s="249"/>
      <c r="O242" s="249"/>
      <c r="P242" s="249"/>
      <c r="Q242" s="249"/>
      <c r="T242" s="249"/>
      <c r="U242" s="249"/>
      <c r="V242" s="249"/>
      <c r="W242" s="249"/>
      <c r="X242" s="249"/>
      <c r="Y242" s="249"/>
      <c r="Z242" s="249"/>
      <c r="AA242" s="249"/>
      <c r="AC242" s="249"/>
      <c r="AD242" s="249"/>
      <c r="AE242" s="249"/>
      <c r="AF242" s="249"/>
      <c r="AG242" s="249"/>
      <c r="AH242" s="249"/>
      <c r="AI242" s="249"/>
      <c r="AJ242" s="249"/>
      <c r="AL242" s="249"/>
      <c r="AM242" s="249"/>
      <c r="AN242" s="249"/>
      <c r="AO242" s="249"/>
      <c r="AP242" s="249"/>
      <c r="AQ242" s="249"/>
      <c r="AR242" s="249"/>
      <c r="AS242" s="249"/>
    </row>
    <row r="243" spans="1:45" ht="30" customHeight="1" x14ac:dyDescent="0.25">
      <c r="A243" s="14" t="s">
        <v>570</v>
      </c>
      <c r="B243" s="9" t="s">
        <v>284</v>
      </c>
      <c r="C243" s="12" t="s">
        <v>571</v>
      </c>
      <c r="D243" s="259" t="s">
        <v>627</v>
      </c>
      <c r="E243" s="263" t="s">
        <v>1043</v>
      </c>
      <c r="F243" s="241"/>
      <c r="G243" s="11"/>
      <c r="H243" s="271">
        <v>7</v>
      </c>
      <c r="I243" s="11"/>
      <c r="J243" s="249"/>
      <c r="K243" s="249"/>
      <c r="L243" s="249"/>
      <c r="M243" s="249"/>
      <c r="N243" s="249"/>
      <c r="O243" s="249"/>
      <c r="P243" s="249"/>
      <c r="Q243" s="249"/>
      <c r="T243" s="249"/>
      <c r="U243" s="249"/>
      <c r="V243" s="249"/>
      <c r="W243" s="249"/>
      <c r="X243" s="249"/>
      <c r="Y243" s="249"/>
      <c r="Z243" s="249"/>
      <c r="AA243" s="249"/>
      <c r="AC243" s="249"/>
      <c r="AD243" s="249"/>
      <c r="AE243" s="249"/>
      <c r="AF243" s="249"/>
      <c r="AG243" s="249"/>
      <c r="AH243" s="249"/>
      <c r="AI243" s="249"/>
      <c r="AJ243" s="249"/>
      <c r="AL243" s="249"/>
      <c r="AM243" s="249"/>
      <c r="AN243" s="249"/>
      <c r="AO243" s="249"/>
      <c r="AP243" s="249"/>
      <c r="AQ243" s="249"/>
      <c r="AR243" s="249"/>
      <c r="AS243" s="249"/>
    </row>
    <row r="244" spans="1:45" ht="30" customHeight="1" x14ac:dyDescent="0.25">
      <c r="A244" s="14" t="s">
        <v>570</v>
      </c>
      <c r="B244" s="9" t="s">
        <v>284</v>
      </c>
      <c r="C244" s="12" t="s">
        <v>571</v>
      </c>
      <c r="D244" s="259" t="s">
        <v>627</v>
      </c>
      <c r="E244" s="263" t="s">
        <v>1043</v>
      </c>
      <c r="F244" s="241"/>
      <c r="G244" s="11"/>
      <c r="H244" s="271">
        <v>7</v>
      </c>
      <c r="I244" s="11"/>
      <c r="J244" s="249"/>
      <c r="K244" s="249"/>
      <c r="L244" s="249"/>
      <c r="M244" s="249"/>
      <c r="N244" s="249"/>
      <c r="O244" s="249"/>
      <c r="P244" s="249"/>
      <c r="Q244" s="249"/>
      <c r="T244" s="249"/>
      <c r="U244" s="249"/>
      <c r="V244" s="249"/>
      <c r="W244" s="249"/>
      <c r="X244" s="249"/>
      <c r="Y244" s="249"/>
      <c r="Z244" s="249"/>
      <c r="AA244" s="249"/>
      <c r="AC244" s="249"/>
      <c r="AD244" s="249"/>
      <c r="AE244" s="249"/>
      <c r="AF244" s="249"/>
      <c r="AG244" s="249"/>
      <c r="AH244" s="249"/>
      <c r="AI244" s="249"/>
      <c r="AJ244" s="249"/>
      <c r="AL244" s="249"/>
      <c r="AM244" s="249"/>
      <c r="AN244" s="249"/>
      <c r="AO244" s="249"/>
      <c r="AP244" s="249"/>
      <c r="AQ244" s="249"/>
      <c r="AR244" s="249"/>
      <c r="AS244" s="249"/>
    </row>
    <row r="245" spans="1:45" ht="30" customHeight="1" x14ac:dyDescent="0.25">
      <c r="A245" s="14" t="s">
        <v>570</v>
      </c>
      <c r="B245" s="9" t="s">
        <v>284</v>
      </c>
      <c r="C245" s="12" t="s">
        <v>571</v>
      </c>
      <c r="D245" s="259" t="s">
        <v>627</v>
      </c>
      <c r="E245" s="263" t="s">
        <v>1043</v>
      </c>
      <c r="F245" s="241"/>
      <c r="G245" s="11"/>
      <c r="H245" s="271">
        <v>33</v>
      </c>
      <c r="I245" s="11"/>
      <c r="J245" s="249"/>
      <c r="K245" s="249"/>
      <c r="L245" s="249"/>
      <c r="M245" s="249"/>
      <c r="N245" s="249"/>
      <c r="O245" s="249"/>
      <c r="P245" s="249"/>
      <c r="Q245" s="249"/>
      <c r="T245" s="249"/>
      <c r="U245" s="249"/>
      <c r="V245" s="249"/>
      <c r="W245" s="249"/>
      <c r="X245" s="249"/>
      <c r="Y245" s="249"/>
      <c r="Z245" s="249"/>
      <c r="AA245" s="249"/>
      <c r="AC245" s="249"/>
      <c r="AD245" s="249"/>
      <c r="AE245" s="249"/>
      <c r="AF245" s="249"/>
      <c r="AG245" s="249"/>
      <c r="AH245" s="249"/>
      <c r="AI245" s="249"/>
      <c r="AJ245" s="249"/>
      <c r="AL245" s="249"/>
      <c r="AM245" s="249"/>
      <c r="AN245" s="249"/>
      <c r="AO245" s="249"/>
      <c r="AP245" s="249"/>
      <c r="AQ245" s="249"/>
      <c r="AR245" s="249"/>
      <c r="AS245" s="249"/>
    </row>
    <row r="246" spans="1:45" ht="30" customHeight="1" x14ac:dyDescent="0.25">
      <c r="A246" s="14" t="s">
        <v>570</v>
      </c>
      <c r="B246" s="9" t="s">
        <v>284</v>
      </c>
      <c r="C246" s="12" t="s">
        <v>571</v>
      </c>
      <c r="D246" s="259" t="s">
        <v>627</v>
      </c>
      <c r="E246" s="263" t="s">
        <v>1043</v>
      </c>
      <c r="F246" s="241"/>
      <c r="G246" s="11"/>
      <c r="H246" s="271">
        <v>7</v>
      </c>
      <c r="I246" s="11"/>
      <c r="J246" s="249"/>
      <c r="K246" s="249"/>
      <c r="L246" s="249"/>
      <c r="M246" s="249"/>
      <c r="N246" s="249"/>
      <c r="O246" s="249"/>
      <c r="P246" s="249"/>
      <c r="Q246" s="249"/>
      <c r="T246" s="249"/>
      <c r="U246" s="249"/>
      <c r="V246" s="249"/>
      <c r="W246" s="249"/>
      <c r="X246" s="249"/>
      <c r="Y246" s="249"/>
      <c r="Z246" s="249"/>
      <c r="AA246" s="249"/>
      <c r="AC246" s="249"/>
      <c r="AD246" s="249"/>
      <c r="AE246" s="249"/>
      <c r="AF246" s="249"/>
      <c r="AG246" s="249"/>
      <c r="AH246" s="249"/>
      <c r="AI246" s="249"/>
      <c r="AJ246" s="249"/>
      <c r="AL246" s="249"/>
      <c r="AM246" s="249"/>
      <c r="AN246" s="249"/>
      <c r="AO246" s="249"/>
      <c r="AP246" s="249"/>
      <c r="AQ246" s="249"/>
      <c r="AR246" s="249"/>
      <c r="AS246" s="249"/>
    </row>
    <row r="247" spans="1:45" ht="30" customHeight="1" x14ac:dyDescent="0.25">
      <c r="A247" s="14" t="s">
        <v>570</v>
      </c>
      <c r="B247" s="9" t="s">
        <v>284</v>
      </c>
      <c r="C247" s="12" t="s">
        <v>571</v>
      </c>
      <c r="D247" s="259" t="s">
        <v>627</v>
      </c>
      <c r="E247" s="263" t="s">
        <v>1044</v>
      </c>
      <c r="F247" s="241"/>
      <c r="G247" s="11"/>
      <c r="H247" s="271">
        <v>2</v>
      </c>
      <c r="I247" s="11"/>
      <c r="J247" s="249"/>
      <c r="K247" s="249"/>
      <c r="L247" s="249"/>
      <c r="M247" s="249"/>
      <c r="N247" s="249"/>
      <c r="O247" s="249"/>
      <c r="P247" s="249"/>
      <c r="Q247" s="249"/>
      <c r="T247" s="249"/>
      <c r="U247" s="249"/>
      <c r="V247" s="249"/>
      <c r="W247" s="249"/>
      <c r="X247" s="249"/>
      <c r="Y247" s="249"/>
      <c r="Z247" s="249"/>
      <c r="AA247" s="249"/>
      <c r="AC247" s="249"/>
      <c r="AD247" s="249"/>
      <c r="AE247" s="249"/>
      <c r="AF247" s="249"/>
      <c r="AG247" s="249"/>
      <c r="AH247" s="249"/>
      <c r="AI247" s="249"/>
      <c r="AJ247" s="249"/>
      <c r="AL247" s="249"/>
      <c r="AM247" s="249"/>
      <c r="AN247" s="249"/>
      <c r="AO247" s="249"/>
      <c r="AP247" s="249"/>
      <c r="AQ247" s="249"/>
      <c r="AR247" s="249"/>
      <c r="AS247" s="249"/>
    </row>
    <row r="248" spans="1:45" ht="30" customHeight="1" x14ac:dyDescent="0.25">
      <c r="A248" s="14" t="s">
        <v>570</v>
      </c>
      <c r="B248" s="9" t="s">
        <v>284</v>
      </c>
      <c r="C248" s="12" t="s">
        <v>571</v>
      </c>
      <c r="D248" s="259" t="s">
        <v>627</v>
      </c>
      <c r="E248" s="263" t="s">
        <v>1044</v>
      </c>
      <c r="F248" s="241"/>
      <c r="G248" s="11"/>
      <c r="H248" s="271">
        <v>2</v>
      </c>
      <c r="I248" s="11"/>
      <c r="J248" s="249"/>
      <c r="K248" s="249"/>
      <c r="L248" s="249"/>
      <c r="M248" s="249"/>
      <c r="N248" s="249"/>
      <c r="O248" s="249"/>
      <c r="P248" s="249"/>
      <c r="Q248" s="249"/>
      <c r="T248" s="249"/>
      <c r="U248" s="249"/>
      <c r="V248" s="249"/>
      <c r="W248" s="249"/>
      <c r="X248" s="249"/>
      <c r="Y248" s="249"/>
      <c r="Z248" s="249"/>
      <c r="AA248" s="249"/>
      <c r="AC248" s="249"/>
      <c r="AD248" s="249"/>
      <c r="AE248" s="249"/>
      <c r="AF248" s="249"/>
      <c r="AG248" s="249"/>
      <c r="AH248" s="249"/>
      <c r="AI248" s="249"/>
      <c r="AJ248" s="249"/>
      <c r="AL248" s="249"/>
      <c r="AM248" s="249"/>
      <c r="AN248" s="249"/>
      <c r="AO248" s="249"/>
      <c r="AP248" s="249"/>
      <c r="AQ248" s="249"/>
      <c r="AR248" s="249"/>
      <c r="AS248" s="249"/>
    </row>
    <row r="249" spans="1:45" ht="30" customHeight="1" x14ac:dyDescent="0.25">
      <c r="A249" s="14" t="s">
        <v>570</v>
      </c>
      <c r="B249" s="9" t="s">
        <v>284</v>
      </c>
      <c r="C249" s="12" t="s">
        <v>571</v>
      </c>
      <c r="D249" s="259" t="s">
        <v>627</v>
      </c>
      <c r="E249" s="263" t="s">
        <v>1044</v>
      </c>
      <c r="F249" s="241"/>
      <c r="G249" s="11"/>
      <c r="H249" s="271">
        <v>2</v>
      </c>
      <c r="I249" s="11"/>
      <c r="J249" s="249"/>
      <c r="K249" s="249"/>
      <c r="L249" s="249"/>
      <c r="M249" s="249"/>
      <c r="N249" s="249"/>
      <c r="O249" s="249"/>
      <c r="P249" s="249"/>
      <c r="Q249" s="249"/>
      <c r="T249" s="249"/>
      <c r="U249" s="249"/>
      <c r="V249" s="249"/>
      <c r="W249" s="249"/>
      <c r="X249" s="249"/>
      <c r="Y249" s="249"/>
      <c r="Z249" s="249"/>
      <c r="AA249" s="249"/>
      <c r="AC249" s="249"/>
      <c r="AD249" s="249"/>
      <c r="AE249" s="249"/>
      <c r="AF249" s="249"/>
      <c r="AG249" s="249"/>
      <c r="AH249" s="249"/>
      <c r="AI249" s="249"/>
      <c r="AJ249" s="249"/>
      <c r="AL249" s="249"/>
      <c r="AM249" s="249"/>
      <c r="AN249" s="249"/>
      <c r="AO249" s="249"/>
      <c r="AP249" s="249"/>
      <c r="AQ249" s="249"/>
      <c r="AR249" s="249"/>
      <c r="AS249" s="249"/>
    </row>
    <row r="250" spans="1:45" ht="30" customHeight="1" x14ac:dyDescent="0.25">
      <c r="A250" s="14" t="s">
        <v>570</v>
      </c>
      <c r="B250" s="9" t="s">
        <v>284</v>
      </c>
      <c r="C250" s="12" t="s">
        <v>571</v>
      </c>
      <c r="D250" s="259" t="s">
        <v>627</v>
      </c>
      <c r="E250" s="263" t="s">
        <v>1044</v>
      </c>
      <c r="F250" s="241"/>
      <c r="G250" s="11"/>
      <c r="H250" s="271">
        <v>2</v>
      </c>
      <c r="I250" s="11"/>
      <c r="J250" s="249"/>
      <c r="K250" s="249"/>
      <c r="L250" s="249"/>
      <c r="M250" s="249"/>
      <c r="N250" s="249"/>
      <c r="O250" s="249"/>
      <c r="P250" s="249"/>
      <c r="Q250" s="249"/>
      <c r="T250" s="249"/>
      <c r="U250" s="249"/>
      <c r="V250" s="249"/>
      <c r="W250" s="249"/>
      <c r="X250" s="249"/>
      <c r="Y250" s="249"/>
      <c r="Z250" s="249"/>
      <c r="AA250" s="249"/>
      <c r="AC250" s="249"/>
      <c r="AD250" s="249"/>
      <c r="AE250" s="249"/>
      <c r="AF250" s="249"/>
      <c r="AG250" s="249"/>
      <c r="AH250" s="249"/>
      <c r="AI250" s="249"/>
      <c r="AJ250" s="249"/>
      <c r="AL250" s="249"/>
      <c r="AM250" s="249"/>
      <c r="AN250" s="249"/>
      <c r="AO250" s="249"/>
      <c r="AP250" s="249"/>
      <c r="AQ250" s="249"/>
      <c r="AR250" s="249"/>
      <c r="AS250" s="249"/>
    </row>
    <row r="251" spans="1:45" ht="30" customHeight="1" x14ac:dyDescent="0.25">
      <c r="A251" s="14" t="s">
        <v>570</v>
      </c>
      <c r="B251" s="9" t="s">
        <v>284</v>
      </c>
      <c r="C251" s="12" t="s">
        <v>571</v>
      </c>
      <c r="D251" s="259" t="s">
        <v>627</v>
      </c>
      <c r="E251" s="263" t="s">
        <v>1045</v>
      </c>
      <c r="F251" s="241"/>
      <c r="G251" s="11"/>
      <c r="H251" s="271">
        <v>4</v>
      </c>
      <c r="I251" s="11"/>
      <c r="J251" s="249"/>
      <c r="K251" s="249"/>
      <c r="L251" s="249"/>
      <c r="M251" s="249"/>
      <c r="N251" s="249"/>
      <c r="O251" s="249"/>
      <c r="P251" s="249"/>
      <c r="Q251" s="249"/>
      <c r="T251" s="249"/>
      <c r="U251" s="249"/>
      <c r="V251" s="249"/>
      <c r="W251" s="249"/>
      <c r="X251" s="249"/>
      <c r="Y251" s="249"/>
      <c r="Z251" s="249"/>
      <c r="AA251" s="249"/>
      <c r="AC251" s="249"/>
      <c r="AD251" s="249"/>
      <c r="AE251" s="249"/>
      <c r="AF251" s="249"/>
      <c r="AG251" s="249"/>
      <c r="AH251" s="249"/>
      <c r="AI251" s="249"/>
      <c r="AJ251" s="249"/>
      <c r="AL251" s="249"/>
      <c r="AM251" s="249"/>
      <c r="AN251" s="249"/>
      <c r="AO251" s="249"/>
      <c r="AP251" s="249"/>
      <c r="AQ251" s="249"/>
      <c r="AR251" s="249"/>
      <c r="AS251" s="249"/>
    </row>
    <row r="252" spans="1:45" ht="30" customHeight="1" x14ac:dyDescent="0.25">
      <c r="A252" s="14" t="s">
        <v>570</v>
      </c>
      <c r="B252" s="9" t="s">
        <v>284</v>
      </c>
      <c r="C252" s="12" t="s">
        <v>571</v>
      </c>
      <c r="D252" s="259" t="s">
        <v>627</v>
      </c>
      <c r="E252" s="263" t="s">
        <v>1046</v>
      </c>
      <c r="F252" s="241"/>
      <c r="G252" s="11"/>
      <c r="H252" s="271">
        <v>2</v>
      </c>
      <c r="I252" s="11"/>
      <c r="J252" s="249"/>
      <c r="K252" s="249"/>
      <c r="L252" s="249"/>
      <c r="M252" s="249"/>
      <c r="N252" s="249"/>
      <c r="O252" s="249"/>
      <c r="P252" s="249"/>
      <c r="Q252" s="249"/>
      <c r="T252" s="249"/>
      <c r="U252" s="249"/>
      <c r="V252" s="249"/>
      <c r="W252" s="249"/>
      <c r="X252" s="249"/>
      <c r="Y252" s="249"/>
      <c r="Z252" s="249"/>
      <c r="AA252" s="249"/>
      <c r="AC252" s="249"/>
      <c r="AD252" s="249"/>
      <c r="AE252" s="249"/>
      <c r="AF252" s="249"/>
      <c r="AG252" s="249"/>
      <c r="AH252" s="249"/>
      <c r="AI252" s="249"/>
      <c r="AJ252" s="249"/>
      <c r="AL252" s="249"/>
      <c r="AM252" s="249"/>
      <c r="AN252" s="249"/>
      <c r="AO252" s="249"/>
      <c r="AP252" s="249"/>
      <c r="AQ252" s="249"/>
      <c r="AR252" s="249"/>
      <c r="AS252" s="249"/>
    </row>
    <row r="253" spans="1:45" ht="30" customHeight="1" x14ac:dyDescent="0.25">
      <c r="A253" s="14" t="s">
        <v>570</v>
      </c>
      <c r="B253" s="9" t="s">
        <v>284</v>
      </c>
      <c r="C253" s="12" t="s">
        <v>571</v>
      </c>
      <c r="D253" s="259" t="s">
        <v>627</v>
      </c>
      <c r="E253" s="263" t="s">
        <v>1047</v>
      </c>
      <c r="F253" s="241"/>
      <c r="G253" s="11"/>
      <c r="H253" s="271">
        <v>1</v>
      </c>
      <c r="I253" s="11"/>
      <c r="J253" s="249"/>
      <c r="K253" s="249"/>
      <c r="L253" s="249"/>
      <c r="M253" s="249"/>
      <c r="N253" s="249"/>
      <c r="O253" s="249"/>
      <c r="P253" s="249"/>
      <c r="Q253" s="249"/>
      <c r="T253" s="249"/>
      <c r="U253" s="249"/>
      <c r="V253" s="249"/>
      <c r="W253" s="249"/>
      <c r="X253" s="249"/>
      <c r="Y253" s="249"/>
      <c r="Z253" s="249"/>
      <c r="AA253" s="249"/>
      <c r="AC253" s="249"/>
      <c r="AD253" s="249"/>
      <c r="AE253" s="249"/>
      <c r="AF253" s="249"/>
      <c r="AG253" s="249"/>
      <c r="AH253" s="249"/>
      <c r="AI253" s="249"/>
      <c r="AJ253" s="249"/>
      <c r="AL253" s="249"/>
      <c r="AM253" s="249"/>
      <c r="AN253" s="249"/>
      <c r="AO253" s="249"/>
      <c r="AP253" s="249"/>
      <c r="AQ253" s="249"/>
      <c r="AR253" s="249"/>
      <c r="AS253" s="249"/>
    </row>
    <row r="254" spans="1:45" ht="30" customHeight="1" x14ac:dyDescent="0.25">
      <c r="A254" s="14" t="s">
        <v>570</v>
      </c>
      <c r="B254" s="9" t="s">
        <v>284</v>
      </c>
      <c r="C254" s="12" t="s">
        <v>571</v>
      </c>
      <c r="D254" s="259" t="s">
        <v>623</v>
      </c>
      <c r="E254" s="263" t="s">
        <v>624</v>
      </c>
      <c r="F254" s="241"/>
      <c r="G254" s="11"/>
      <c r="H254" s="271">
        <v>284</v>
      </c>
      <c r="I254" s="11"/>
      <c r="J254" s="249"/>
      <c r="K254" s="249"/>
      <c r="L254" s="249"/>
      <c r="M254" s="249"/>
      <c r="N254" s="249"/>
      <c r="O254" s="249"/>
      <c r="P254" s="249"/>
      <c r="Q254" s="249"/>
      <c r="T254" s="249"/>
      <c r="U254" s="249"/>
      <c r="V254" s="249"/>
      <c r="W254" s="249"/>
      <c r="X254" s="249"/>
      <c r="Y254" s="249"/>
      <c r="Z254" s="249"/>
      <c r="AA254" s="249"/>
      <c r="AC254" s="249"/>
      <c r="AD254" s="249"/>
      <c r="AE254" s="249"/>
      <c r="AF254" s="249"/>
      <c r="AG254" s="249"/>
      <c r="AH254" s="249"/>
      <c r="AI254" s="249"/>
      <c r="AJ254" s="249"/>
      <c r="AL254" s="249"/>
      <c r="AM254" s="249"/>
      <c r="AN254" s="249"/>
      <c r="AO254" s="249"/>
      <c r="AP254" s="249"/>
      <c r="AQ254" s="249"/>
      <c r="AR254" s="249"/>
      <c r="AS254" s="249"/>
    </row>
    <row r="255" spans="1:45" ht="30" customHeight="1" x14ac:dyDescent="0.25">
      <c r="A255" s="14" t="s">
        <v>570</v>
      </c>
      <c r="B255" s="9" t="s">
        <v>284</v>
      </c>
      <c r="C255" s="12" t="s">
        <v>571</v>
      </c>
      <c r="D255" s="259" t="s">
        <v>623</v>
      </c>
      <c r="E255" s="263" t="s">
        <v>624</v>
      </c>
      <c r="F255" s="241"/>
      <c r="G255" s="11"/>
      <c r="H255" s="271">
        <v>284</v>
      </c>
      <c r="I255" s="11"/>
      <c r="J255" s="249"/>
      <c r="K255" s="249"/>
      <c r="L255" s="249"/>
      <c r="M255" s="249"/>
      <c r="N255" s="249"/>
      <c r="O255" s="249"/>
      <c r="P255" s="249"/>
      <c r="Q255" s="249"/>
      <c r="T255" s="249"/>
      <c r="U255" s="249"/>
      <c r="V255" s="249"/>
      <c r="W255" s="249"/>
      <c r="X255" s="249"/>
      <c r="Y255" s="249"/>
      <c r="Z255" s="249"/>
      <c r="AA255" s="249"/>
      <c r="AC255" s="249"/>
      <c r="AD255" s="249"/>
      <c r="AE255" s="249"/>
      <c r="AF255" s="249"/>
      <c r="AG255" s="249"/>
      <c r="AH255" s="249"/>
      <c r="AI255" s="249"/>
      <c r="AJ255" s="249"/>
      <c r="AL255" s="249"/>
      <c r="AM255" s="249"/>
      <c r="AN255" s="249"/>
      <c r="AO255" s="249"/>
      <c r="AP255" s="249"/>
      <c r="AQ255" s="249"/>
      <c r="AR255" s="249"/>
      <c r="AS255" s="249"/>
    </row>
    <row r="256" spans="1:45" ht="30" customHeight="1" x14ac:dyDescent="0.25">
      <c r="A256" s="14" t="s">
        <v>570</v>
      </c>
      <c r="B256" s="9" t="s">
        <v>284</v>
      </c>
      <c r="C256" s="12" t="s">
        <v>571</v>
      </c>
      <c r="D256" s="259" t="s">
        <v>623</v>
      </c>
      <c r="E256" s="263" t="s">
        <v>624</v>
      </c>
      <c r="F256" s="241"/>
      <c r="G256" s="11"/>
      <c r="H256" s="271">
        <v>284</v>
      </c>
      <c r="I256" s="11"/>
      <c r="J256" s="249"/>
      <c r="K256" s="249"/>
      <c r="L256" s="249"/>
      <c r="M256" s="249"/>
      <c r="N256" s="249"/>
      <c r="O256" s="249"/>
      <c r="P256" s="249"/>
      <c r="Q256" s="249"/>
      <c r="T256" s="249"/>
      <c r="U256" s="249"/>
      <c r="V256" s="249"/>
      <c r="W256" s="249"/>
      <c r="X256" s="249"/>
      <c r="Y256" s="249"/>
      <c r="Z256" s="249"/>
      <c r="AA256" s="249"/>
      <c r="AC256" s="249"/>
      <c r="AD256" s="249"/>
      <c r="AE256" s="249"/>
      <c r="AF256" s="249"/>
      <c r="AG256" s="249"/>
      <c r="AH256" s="249"/>
      <c r="AI256" s="249"/>
      <c r="AJ256" s="249"/>
      <c r="AL256" s="249"/>
      <c r="AM256" s="249"/>
      <c r="AN256" s="249"/>
      <c r="AO256" s="249"/>
      <c r="AP256" s="249"/>
      <c r="AQ256" s="249"/>
      <c r="AR256" s="249"/>
      <c r="AS256" s="249"/>
    </row>
    <row r="257" spans="1:45" ht="30" customHeight="1" x14ac:dyDescent="0.25">
      <c r="A257" s="14" t="s">
        <v>570</v>
      </c>
      <c r="B257" s="9" t="s">
        <v>284</v>
      </c>
      <c r="C257" s="12" t="s">
        <v>571</v>
      </c>
      <c r="D257" s="259" t="s">
        <v>623</v>
      </c>
      <c r="E257" s="263" t="s">
        <v>624</v>
      </c>
      <c r="F257" s="241"/>
      <c r="G257" s="11"/>
      <c r="H257" s="271">
        <v>766</v>
      </c>
      <c r="I257" s="11"/>
      <c r="J257" s="249"/>
      <c r="K257" s="249"/>
      <c r="L257" s="249"/>
      <c r="M257" s="249"/>
      <c r="N257" s="249"/>
      <c r="O257" s="249"/>
      <c r="P257" s="249"/>
      <c r="Q257" s="249"/>
      <c r="T257" s="249"/>
      <c r="U257" s="249"/>
      <c r="V257" s="249"/>
      <c r="W257" s="249"/>
      <c r="X257" s="249"/>
      <c r="Y257" s="249"/>
      <c r="Z257" s="249"/>
      <c r="AA257" s="249"/>
      <c r="AC257" s="249"/>
      <c r="AD257" s="249"/>
      <c r="AE257" s="249"/>
      <c r="AF257" s="249"/>
      <c r="AG257" s="249"/>
      <c r="AH257" s="249"/>
      <c r="AI257" s="249"/>
      <c r="AJ257" s="249"/>
      <c r="AL257" s="249"/>
      <c r="AM257" s="249"/>
      <c r="AN257" s="249"/>
      <c r="AO257" s="249"/>
      <c r="AP257" s="249"/>
      <c r="AQ257" s="249"/>
      <c r="AR257" s="249"/>
      <c r="AS257" s="249"/>
    </row>
    <row r="258" spans="1:45" ht="30" customHeight="1" x14ac:dyDescent="0.25">
      <c r="A258" s="14" t="s">
        <v>570</v>
      </c>
      <c r="B258" s="9" t="s">
        <v>284</v>
      </c>
      <c r="C258" s="12" t="s">
        <v>571</v>
      </c>
      <c r="D258" s="259" t="s">
        <v>623</v>
      </c>
      <c r="E258" s="263" t="s">
        <v>624</v>
      </c>
      <c r="F258" s="241"/>
      <c r="G258" s="11"/>
      <c r="H258" s="271">
        <v>284</v>
      </c>
      <c r="I258" s="11"/>
      <c r="J258" s="249"/>
      <c r="K258" s="249"/>
      <c r="L258" s="249"/>
      <c r="M258" s="249"/>
      <c r="N258" s="249"/>
      <c r="O258" s="249"/>
      <c r="P258" s="249"/>
      <c r="Q258" s="249"/>
      <c r="T258" s="249"/>
      <c r="U258" s="249"/>
      <c r="V258" s="249"/>
      <c r="W258" s="249"/>
      <c r="X258" s="249"/>
      <c r="Y258" s="249"/>
      <c r="Z258" s="249"/>
      <c r="AA258" s="249"/>
      <c r="AC258" s="249"/>
      <c r="AD258" s="249"/>
      <c r="AE258" s="249"/>
      <c r="AF258" s="249"/>
      <c r="AG258" s="249"/>
      <c r="AH258" s="249"/>
      <c r="AI258" s="249"/>
      <c r="AJ258" s="249"/>
      <c r="AL258" s="249"/>
      <c r="AM258" s="249"/>
      <c r="AN258" s="249"/>
      <c r="AO258" s="249"/>
      <c r="AP258" s="249"/>
      <c r="AQ258" s="249"/>
      <c r="AR258" s="249"/>
      <c r="AS258" s="249"/>
    </row>
    <row r="259" spans="1:45" ht="30" customHeight="1" x14ac:dyDescent="0.25">
      <c r="A259" s="14" t="s">
        <v>570</v>
      </c>
      <c r="B259" s="9" t="s">
        <v>284</v>
      </c>
      <c r="C259" s="12" t="s">
        <v>571</v>
      </c>
      <c r="D259" s="259" t="s">
        <v>623</v>
      </c>
      <c r="E259" s="263" t="s">
        <v>624</v>
      </c>
      <c r="F259" s="241"/>
      <c r="G259" s="11"/>
      <c r="H259" s="271">
        <v>284</v>
      </c>
      <c r="I259" s="11"/>
      <c r="J259" s="249"/>
      <c r="K259" s="249"/>
      <c r="L259" s="249"/>
      <c r="M259" s="249"/>
      <c r="N259" s="249"/>
      <c r="O259" s="249"/>
      <c r="P259" s="249"/>
      <c r="Q259" s="249"/>
      <c r="T259" s="249"/>
      <c r="U259" s="249"/>
      <c r="V259" s="249"/>
      <c r="W259" s="249"/>
      <c r="X259" s="249"/>
      <c r="Y259" s="249"/>
      <c r="Z259" s="249"/>
      <c r="AA259" s="249"/>
      <c r="AC259" s="249"/>
      <c r="AD259" s="249"/>
      <c r="AE259" s="249"/>
      <c r="AF259" s="249"/>
      <c r="AG259" s="249"/>
      <c r="AH259" s="249"/>
      <c r="AI259" s="249"/>
      <c r="AJ259" s="249"/>
      <c r="AL259" s="249"/>
      <c r="AM259" s="249"/>
      <c r="AN259" s="249"/>
      <c r="AO259" s="249"/>
      <c r="AP259" s="249"/>
      <c r="AQ259" s="249"/>
      <c r="AR259" s="249"/>
      <c r="AS259" s="249"/>
    </row>
    <row r="260" spans="1:45" ht="30" customHeight="1" x14ac:dyDescent="0.25">
      <c r="A260" s="14" t="s">
        <v>570</v>
      </c>
      <c r="B260" s="9" t="s">
        <v>284</v>
      </c>
      <c r="C260" s="12" t="s">
        <v>571</v>
      </c>
      <c r="D260" s="259" t="s">
        <v>623</v>
      </c>
      <c r="E260" s="263" t="s">
        <v>624</v>
      </c>
      <c r="F260" s="241"/>
      <c r="G260" s="11"/>
      <c r="H260" s="271">
        <v>284</v>
      </c>
      <c r="I260" s="11"/>
      <c r="J260" s="249"/>
      <c r="K260" s="249"/>
      <c r="L260" s="249"/>
      <c r="M260" s="249"/>
      <c r="N260" s="249"/>
      <c r="O260" s="249"/>
      <c r="P260" s="249"/>
      <c r="Q260" s="249"/>
      <c r="T260" s="249"/>
      <c r="U260" s="249"/>
      <c r="V260" s="249"/>
      <c r="W260" s="249"/>
      <c r="X260" s="249"/>
      <c r="Y260" s="249"/>
      <c r="Z260" s="249"/>
      <c r="AA260" s="249"/>
      <c r="AC260" s="249"/>
      <c r="AD260" s="249"/>
      <c r="AE260" s="249"/>
      <c r="AF260" s="249"/>
      <c r="AG260" s="249"/>
      <c r="AH260" s="249"/>
      <c r="AI260" s="249"/>
      <c r="AJ260" s="249"/>
      <c r="AL260" s="249"/>
      <c r="AM260" s="249"/>
      <c r="AN260" s="249"/>
      <c r="AO260" s="249"/>
      <c r="AP260" s="249"/>
      <c r="AQ260" s="249"/>
      <c r="AR260" s="249"/>
      <c r="AS260" s="249"/>
    </row>
    <row r="261" spans="1:45" ht="30" customHeight="1" x14ac:dyDescent="0.25">
      <c r="A261" s="14" t="s">
        <v>570</v>
      </c>
      <c r="B261" s="9" t="s">
        <v>284</v>
      </c>
      <c r="C261" s="12" t="s">
        <v>571</v>
      </c>
      <c r="D261" s="259" t="s">
        <v>623</v>
      </c>
      <c r="E261" s="263" t="s">
        <v>624</v>
      </c>
      <c r="F261" s="241"/>
      <c r="G261" s="11"/>
      <c r="H261" s="271">
        <v>284</v>
      </c>
      <c r="I261" s="11"/>
      <c r="J261" s="249"/>
      <c r="K261" s="249"/>
      <c r="L261" s="249"/>
      <c r="M261" s="249"/>
      <c r="N261" s="249"/>
      <c r="O261" s="249"/>
      <c r="P261" s="249"/>
      <c r="Q261" s="249"/>
      <c r="T261" s="249"/>
      <c r="U261" s="249"/>
      <c r="V261" s="249"/>
      <c r="W261" s="249"/>
      <c r="X261" s="249"/>
      <c r="Y261" s="249"/>
      <c r="Z261" s="249"/>
      <c r="AA261" s="249"/>
      <c r="AC261" s="249"/>
      <c r="AD261" s="249"/>
      <c r="AE261" s="249"/>
      <c r="AF261" s="249"/>
      <c r="AG261" s="249"/>
      <c r="AH261" s="249"/>
      <c r="AI261" s="249"/>
      <c r="AJ261" s="249"/>
      <c r="AL261" s="249"/>
      <c r="AM261" s="249"/>
      <c r="AN261" s="249"/>
      <c r="AO261" s="249"/>
      <c r="AP261" s="249"/>
      <c r="AQ261" s="249"/>
      <c r="AR261" s="249"/>
      <c r="AS261" s="249"/>
    </row>
    <row r="262" spans="1:45" ht="30" customHeight="1" x14ac:dyDescent="0.25">
      <c r="A262" s="14" t="s">
        <v>570</v>
      </c>
      <c r="B262" s="9" t="s">
        <v>284</v>
      </c>
      <c r="C262" s="12" t="s">
        <v>571</v>
      </c>
      <c r="D262" s="259" t="s">
        <v>623</v>
      </c>
      <c r="E262" s="263" t="s">
        <v>624</v>
      </c>
      <c r="F262" s="241"/>
      <c r="G262" s="11"/>
      <c r="H262" s="271">
        <v>284</v>
      </c>
      <c r="I262" s="11"/>
      <c r="J262" s="249"/>
      <c r="K262" s="249"/>
      <c r="L262" s="249"/>
      <c r="M262" s="249"/>
      <c r="N262" s="249"/>
      <c r="O262" s="249"/>
      <c r="P262" s="249"/>
      <c r="Q262" s="249"/>
      <c r="T262" s="249"/>
      <c r="U262" s="249"/>
      <c r="V262" s="249"/>
      <c r="W262" s="249"/>
      <c r="X262" s="249"/>
      <c r="Y262" s="249"/>
      <c r="Z262" s="249"/>
      <c r="AA262" s="249"/>
      <c r="AC262" s="249"/>
      <c r="AD262" s="249"/>
      <c r="AE262" s="249"/>
      <c r="AF262" s="249"/>
      <c r="AG262" s="249"/>
      <c r="AH262" s="249"/>
      <c r="AI262" s="249"/>
      <c r="AJ262" s="249"/>
      <c r="AL262" s="249"/>
      <c r="AM262" s="249"/>
      <c r="AN262" s="249"/>
      <c r="AO262" s="249"/>
      <c r="AP262" s="249"/>
      <c r="AQ262" s="249"/>
      <c r="AR262" s="249"/>
      <c r="AS262" s="249"/>
    </row>
    <row r="263" spans="1:45" ht="30" customHeight="1" x14ac:dyDescent="0.25">
      <c r="A263" s="14" t="s">
        <v>570</v>
      </c>
      <c r="B263" s="9" t="s">
        <v>284</v>
      </c>
      <c r="C263" s="12" t="s">
        <v>571</v>
      </c>
      <c r="D263" s="259" t="s">
        <v>623</v>
      </c>
      <c r="E263" s="263" t="s">
        <v>624</v>
      </c>
      <c r="F263" s="241"/>
      <c r="G263" s="11"/>
      <c r="H263" s="271">
        <v>284</v>
      </c>
      <c r="I263" s="11"/>
      <c r="J263" s="249"/>
      <c r="K263" s="249"/>
      <c r="L263" s="249"/>
      <c r="M263" s="249"/>
      <c r="N263" s="249"/>
      <c r="O263" s="249"/>
      <c r="P263" s="249"/>
      <c r="Q263" s="249"/>
      <c r="T263" s="249"/>
      <c r="U263" s="249"/>
      <c r="V263" s="249"/>
      <c r="W263" s="249"/>
      <c r="X263" s="249"/>
      <c r="Y263" s="249"/>
      <c r="Z263" s="249"/>
      <c r="AA263" s="249"/>
      <c r="AC263" s="249"/>
      <c r="AD263" s="249"/>
      <c r="AE263" s="249"/>
      <c r="AF263" s="249"/>
      <c r="AG263" s="249"/>
      <c r="AH263" s="249"/>
      <c r="AI263" s="249"/>
      <c r="AJ263" s="249"/>
      <c r="AL263" s="249"/>
      <c r="AM263" s="249"/>
      <c r="AN263" s="249"/>
      <c r="AO263" s="249"/>
      <c r="AP263" s="249"/>
      <c r="AQ263" s="249"/>
      <c r="AR263" s="249"/>
      <c r="AS263" s="249"/>
    </row>
    <row r="264" spans="1:45" ht="30" customHeight="1" x14ac:dyDescent="0.25">
      <c r="A264" s="14" t="s">
        <v>570</v>
      </c>
      <c r="B264" s="9" t="s">
        <v>284</v>
      </c>
      <c r="C264" s="12" t="s">
        <v>571</v>
      </c>
      <c r="D264" s="259" t="s">
        <v>623</v>
      </c>
      <c r="E264" s="263" t="s">
        <v>624</v>
      </c>
      <c r="F264" s="241"/>
      <c r="G264" s="11"/>
      <c r="H264" s="271">
        <v>284</v>
      </c>
      <c r="I264" s="11"/>
      <c r="J264" s="249"/>
      <c r="K264" s="249"/>
      <c r="L264" s="249"/>
      <c r="M264" s="249"/>
      <c r="N264" s="249"/>
      <c r="O264" s="249"/>
      <c r="P264" s="249"/>
      <c r="Q264" s="249"/>
      <c r="T264" s="249"/>
      <c r="U264" s="249"/>
      <c r="V264" s="249"/>
      <c r="W264" s="249"/>
      <c r="X264" s="249"/>
      <c r="Y264" s="249"/>
      <c r="Z264" s="249"/>
      <c r="AA264" s="249"/>
      <c r="AC264" s="249"/>
      <c r="AD264" s="249"/>
      <c r="AE264" s="249"/>
      <c r="AF264" s="249"/>
      <c r="AG264" s="249"/>
      <c r="AH264" s="249"/>
      <c r="AI264" s="249"/>
      <c r="AJ264" s="249"/>
      <c r="AL264" s="249"/>
      <c r="AM264" s="249"/>
      <c r="AN264" s="249"/>
      <c r="AO264" s="249"/>
      <c r="AP264" s="249"/>
      <c r="AQ264" s="249"/>
      <c r="AR264" s="249"/>
      <c r="AS264" s="249"/>
    </row>
    <row r="265" spans="1:45" ht="30" customHeight="1" x14ac:dyDescent="0.25">
      <c r="A265" s="14" t="s">
        <v>570</v>
      </c>
      <c r="B265" s="9" t="s">
        <v>284</v>
      </c>
      <c r="C265" s="12" t="s">
        <v>571</v>
      </c>
      <c r="D265" s="259" t="s">
        <v>623</v>
      </c>
      <c r="E265" s="263" t="s">
        <v>625</v>
      </c>
      <c r="F265" s="241"/>
      <c r="G265" s="11"/>
      <c r="H265" s="271">
        <v>174</v>
      </c>
      <c r="I265" s="11"/>
      <c r="J265" s="249"/>
      <c r="K265" s="249"/>
      <c r="L265" s="249"/>
      <c r="M265" s="249"/>
      <c r="N265" s="249"/>
      <c r="O265" s="249"/>
      <c r="P265" s="249"/>
      <c r="Q265" s="249"/>
      <c r="T265" s="249"/>
      <c r="U265" s="249"/>
      <c r="V265" s="249"/>
      <c r="W265" s="249"/>
      <c r="X265" s="249"/>
      <c r="Y265" s="249"/>
      <c r="Z265" s="249"/>
      <c r="AA265" s="249"/>
      <c r="AC265" s="249"/>
      <c r="AD265" s="249"/>
      <c r="AE265" s="249"/>
      <c r="AF265" s="249"/>
      <c r="AG265" s="249"/>
      <c r="AH265" s="249"/>
      <c r="AI265" s="249"/>
      <c r="AJ265" s="249"/>
      <c r="AL265" s="249"/>
      <c r="AM265" s="249"/>
      <c r="AN265" s="249"/>
      <c r="AO265" s="249"/>
      <c r="AP265" s="249"/>
      <c r="AQ265" s="249"/>
      <c r="AR265" s="249"/>
      <c r="AS265" s="249"/>
    </row>
    <row r="266" spans="1:45" ht="30" customHeight="1" x14ac:dyDescent="0.25">
      <c r="A266" s="14" t="s">
        <v>570</v>
      </c>
      <c r="B266" s="9" t="s">
        <v>284</v>
      </c>
      <c r="C266" s="12" t="s">
        <v>571</v>
      </c>
      <c r="D266" s="259" t="s">
        <v>623</v>
      </c>
      <c r="E266" s="263" t="s">
        <v>625</v>
      </c>
      <c r="F266" s="241"/>
      <c r="G266" s="11"/>
      <c r="H266" s="271">
        <v>174</v>
      </c>
      <c r="I266" s="11"/>
      <c r="J266" s="249"/>
      <c r="K266" s="249"/>
      <c r="L266" s="249"/>
      <c r="M266" s="249"/>
      <c r="N266" s="249"/>
      <c r="O266" s="249"/>
      <c r="P266" s="249"/>
      <c r="Q266" s="249"/>
      <c r="T266" s="249"/>
      <c r="U266" s="249"/>
      <c r="V266" s="249"/>
      <c r="W266" s="249"/>
      <c r="X266" s="249"/>
      <c r="Y266" s="249"/>
      <c r="Z266" s="249"/>
      <c r="AA266" s="249"/>
      <c r="AC266" s="249"/>
      <c r="AD266" s="249"/>
      <c r="AE266" s="249"/>
      <c r="AF266" s="249"/>
      <c r="AG266" s="249"/>
      <c r="AH266" s="249"/>
      <c r="AI266" s="249"/>
      <c r="AJ266" s="249"/>
      <c r="AL266" s="249"/>
      <c r="AM266" s="249"/>
      <c r="AN266" s="249"/>
      <c r="AO266" s="249"/>
      <c r="AP266" s="249"/>
      <c r="AQ266" s="249"/>
      <c r="AR266" s="249"/>
      <c r="AS266" s="249"/>
    </row>
    <row r="267" spans="1:45" ht="30" customHeight="1" x14ac:dyDescent="0.25">
      <c r="A267" s="14" t="s">
        <v>570</v>
      </c>
      <c r="B267" s="9" t="s">
        <v>284</v>
      </c>
      <c r="C267" s="12" t="s">
        <v>571</v>
      </c>
      <c r="D267" s="259" t="s">
        <v>623</v>
      </c>
      <c r="E267" s="263" t="s">
        <v>625</v>
      </c>
      <c r="F267" s="241"/>
      <c r="G267" s="11"/>
      <c r="H267" s="271">
        <v>174</v>
      </c>
      <c r="I267" s="11"/>
      <c r="J267" s="249"/>
      <c r="K267" s="249"/>
      <c r="L267" s="249"/>
      <c r="M267" s="249"/>
      <c r="N267" s="249"/>
      <c r="O267" s="249"/>
      <c r="P267" s="249"/>
      <c r="Q267" s="249"/>
      <c r="T267" s="249"/>
      <c r="U267" s="249"/>
      <c r="V267" s="249"/>
      <c r="W267" s="249"/>
      <c r="X267" s="249"/>
      <c r="Y267" s="249"/>
      <c r="Z267" s="249"/>
      <c r="AA267" s="249"/>
      <c r="AC267" s="249"/>
      <c r="AD267" s="249"/>
      <c r="AE267" s="249"/>
      <c r="AF267" s="249"/>
      <c r="AG267" s="249"/>
      <c r="AH267" s="249"/>
      <c r="AI267" s="249"/>
      <c r="AJ267" s="249"/>
      <c r="AL267" s="249"/>
      <c r="AM267" s="249"/>
      <c r="AN267" s="249"/>
      <c r="AO267" s="249"/>
      <c r="AP267" s="249"/>
      <c r="AQ267" s="249"/>
      <c r="AR267" s="249"/>
      <c r="AS267" s="249"/>
    </row>
    <row r="268" spans="1:45" ht="30" customHeight="1" x14ac:dyDescent="0.25">
      <c r="A268" s="14" t="s">
        <v>570</v>
      </c>
      <c r="B268" s="9" t="s">
        <v>284</v>
      </c>
      <c r="C268" s="12" t="s">
        <v>571</v>
      </c>
      <c r="D268" s="259" t="s">
        <v>623</v>
      </c>
      <c r="E268" s="263" t="s">
        <v>625</v>
      </c>
      <c r="F268" s="241"/>
      <c r="G268" s="11"/>
      <c r="H268" s="271">
        <v>550</v>
      </c>
      <c r="I268" s="11"/>
      <c r="J268" s="249"/>
      <c r="K268" s="249"/>
      <c r="L268" s="249"/>
      <c r="M268" s="249"/>
      <c r="N268" s="249"/>
      <c r="O268" s="249"/>
      <c r="P268" s="249"/>
      <c r="Q268" s="249"/>
      <c r="T268" s="249"/>
      <c r="U268" s="249"/>
      <c r="V268" s="249"/>
      <c r="W268" s="249"/>
      <c r="X268" s="249"/>
      <c r="Y268" s="249"/>
      <c r="Z268" s="249"/>
      <c r="AA268" s="249"/>
      <c r="AC268" s="249"/>
      <c r="AD268" s="249"/>
      <c r="AE268" s="249"/>
      <c r="AF268" s="249"/>
      <c r="AG268" s="249"/>
      <c r="AH268" s="249"/>
      <c r="AI268" s="249"/>
      <c r="AJ268" s="249"/>
      <c r="AL268" s="249"/>
      <c r="AM268" s="249"/>
      <c r="AN268" s="249"/>
      <c r="AO268" s="249"/>
      <c r="AP268" s="249"/>
      <c r="AQ268" s="249"/>
      <c r="AR268" s="249"/>
      <c r="AS268" s="249"/>
    </row>
    <row r="269" spans="1:45" ht="30" customHeight="1" x14ac:dyDescent="0.25">
      <c r="A269" s="14" t="s">
        <v>570</v>
      </c>
      <c r="B269" s="9" t="s">
        <v>284</v>
      </c>
      <c r="C269" s="12" t="s">
        <v>571</v>
      </c>
      <c r="D269" s="259" t="s">
        <v>623</v>
      </c>
      <c r="E269" s="263" t="s">
        <v>625</v>
      </c>
      <c r="F269" s="241"/>
      <c r="G269" s="11"/>
      <c r="H269" s="271">
        <v>174</v>
      </c>
      <c r="I269" s="11"/>
      <c r="J269" s="249"/>
      <c r="K269" s="249"/>
      <c r="L269" s="249"/>
      <c r="M269" s="249"/>
      <c r="N269" s="249"/>
      <c r="O269" s="249"/>
      <c r="P269" s="249"/>
      <c r="Q269" s="249"/>
      <c r="T269" s="249"/>
      <c r="U269" s="249"/>
      <c r="V269" s="249"/>
      <c r="W269" s="249"/>
      <c r="X269" s="249"/>
      <c r="Y269" s="249"/>
      <c r="Z269" s="249"/>
      <c r="AA269" s="249"/>
      <c r="AC269" s="249"/>
      <c r="AD269" s="249"/>
      <c r="AE269" s="249"/>
      <c r="AF269" s="249"/>
      <c r="AG269" s="249"/>
      <c r="AH269" s="249"/>
      <c r="AI269" s="249"/>
      <c r="AJ269" s="249"/>
      <c r="AL269" s="249"/>
      <c r="AM269" s="249"/>
      <c r="AN269" s="249"/>
      <c r="AO269" s="249"/>
      <c r="AP269" s="249"/>
      <c r="AQ269" s="249"/>
      <c r="AR269" s="249"/>
      <c r="AS269" s="249"/>
    </row>
    <row r="270" spans="1:45" ht="30" customHeight="1" x14ac:dyDescent="0.25">
      <c r="A270" s="14" t="s">
        <v>570</v>
      </c>
      <c r="B270" s="9" t="s">
        <v>284</v>
      </c>
      <c r="C270" s="12" t="s">
        <v>571</v>
      </c>
      <c r="D270" s="259" t="s">
        <v>623</v>
      </c>
      <c r="E270" s="263" t="s">
        <v>625</v>
      </c>
      <c r="F270" s="241"/>
      <c r="G270" s="11"/>
      <c r="H270" s="271">
        <v>174</v>
      </c>
      <c r="I270" s="11"/>
      <c r="J270" s="249"/>
      <c r="K270" s="249"/>
      <c r="L270" s="249"/>
      <c r="M270" s="249"/>
      <c r="N270" s="249"/>
      <c r="O270" s="249"/>
      <c r="P270" s="249"/>
      <c r="Q270" s="249"/>
      <c r="T270" s="249"/>
      <c r="U270" s="249"/>
      <c r="V270" s="249"/>
      <c r="W270" s="249"/>
      <c r="X270" s="249"/>
      <c r="Y270" s="249"/>
      <c r="Z270" s="249"/>
      <c r="AA270" s="249"/>
      <c r="AC270" s="249"/>
      <c r="AD270" s="249"/>
      <c r="AE270" s="249"/>
      <c r="AF270" s="249"/>
      <c r="AG270" s="249"/>
      <c r="AH270" s="249"/>
      <c r="AI270" s="249"/>
      <c r="AJ270" s="249"/>
      <c r="AL270" s="249"/>
      <c r="AM270" s="249"/>
      <c r="AN270" s="249"/>
      <c r="AO270" s="249"/>
      <c r="AP270" s="249"/>
      <c r="AQ270" s="249"/>
      <c r="AR270" s="249"/>
      <c r="AS270" s="249"/>
    </row>
    <row r="271" spans="1:45" ht="30" customHeight="1" x14ac:dyDescent="0.25">
      <c r="A271" s="14" t="s">
        <v>570</v>
      </c>
      <c r="B271" s="9" t="s">
        <v>284</v>
      </c>
      <c r="C271" s="12" t="s">
        <v>571</v>
      </c>
      <c r="D271" s="259" t="s">
        <v>623</v>
      </c>
      <c r="E271" s="263" t="s">
        <v>625</v>
      </c>
      <c r="F271" s="241"/>
      <c r="G271" s="11"/>
      <c r="H271" s="271">
        <v>174</v>
      </c>
      <c r="I271" s="11"/>
      <c r="J271" s="249"/>
      <c r="K271" s="249"/>
      <c r="L271" s="249"/>
      <c r="M271" s="249"/>
      <c r="N271" s="249"/>
      <c r="O271" s="249"/>
      <c r="P271" s="249"/>
      <c r="Q271" s="249"/>
      <c r="T271" s="249"/>
      <c r="U271" s="249"/>
      <c r="V271" s="249"/>
      <c r="W271" s="249"/>
      <c r="X271" s="249"/>
      <c r="Y271" s="249"/>
      <c r="Z271" s="249"/>
      <c r="AA271" s="249"/>
      <c r="AC271" s="249"/>
      <c r="AD271" s="249"/>
      <c r="AE271" s="249"/>
      <c r="AF271" s="249"/>
      <c r="AG271" s="249"/>
      <c r="AH271" s="249"/>
      <c r="AI271" s="249"/>
      <c r="AJ271" s="249"/>
      <c r="AL271" s="249"/>
      <c r="AM271" s="249"/>
      <c r="AN271" s="249"/>
      <c r="AO271" s="249"/>
      <c r="AP271" s="249"/>
      <c r="AQ271" s="249"/>
      <c r="AR271" s="249"/>
      <c r="AS271" s="249"/>
    </row>
    <row r="272" spans="1:45" ht="30" customHeight="1" x14ac:dyDescent="0.25">
      <c r="A272" s="14" t="s">
        <v>570</v>
      </c>
      <c r="B272" s="9" t="s">
        <v>284</v>
      </c>
      <c r="C272" s="12" t="s">
        <v>571</v>
      </c>
      <c r="D272" s="259" t="s">
        <v>623</v>
      </c>
      <c r="E272" s="263" t="s">
        <v>625</v>
      </c>
      <c r="F272" s="241"/>
      <c r="G272" s="11"/>
      <c r="H272" s="271">
        <v>174</v>
      </c>
      <c r="I272" s="11"/>
      <c r="J272" s="249"/>
      <c r="K272" s="249"/>
      <c r="L272" s="249"/>
      <c r="M272" s="249"/>
      <c r="N272" s="249"/>
      <c r="O272" s="249"/>
      <c r="P272" s="249"/>
      <c r="Q272" s="249"/>
      <c r="T272" s="249"/>
      <c r="U272" s="249"/>
      <c r="V272" s="249"/>
      <c r="W272" s="249"/>
      <c r="X272" s="249"/>
      <c r="Y272" s="249"/>
      <c r="Z272" s="249"/>
      <c r="AA272" s="249"/>
      <c r="AC272" s="249"/>
      <c r="AD272" s="249"/>
      <c r="AE272" s="249"/>
      <c r="AF272" s="249"/>
      <c r="AG272" s="249"/>
      <c r="AH272" s="249"/>
      <c r="AI272" s="249"/>
      <c r="AJ272" s="249"/>
      <c r="AL272" s="249"/>
      <c r="AM272" s="249"/>
      <c r="AN272" s="249"/>
      <c r="AO272" s="249"/>
      <c r="AP272" s="249"/>
      <c r="AQ272" s="249"/>
      <c r="AR272" s="249"/>
      <c r="AS272" s="249"/>
    </row>
    <row r="273" spans="1:45" ht="30" customHeight="1" x14ac:dyDescent="0.25">
      <c r="A273" s="14" t="s">
        <v>570</v>
      </c>
      <c r="B273" s="9" t="s">
        <v>284</v>
      </c>
      <c r="C273" s="12" t="s">
        <v>571</v>
      </c>
      <c r="D273" s="259" t="s">
        <v>623</v>
      </c>
      <c r="E273" s="263" t="s">
        <v>625</v>
      </c>
      <c r="F273" s="241"/>
      <c r="G273" s="11"/>
      <c r="H273" s="271">
        <v>174</v>
      </c>
      <c r="I273" s="11"/>
      <c r="J273" s="249"/>
      <c r="K273" s="249"/>
      <c r="L273" s="249"/>
      <c r="M273" s="249"/>
      <c r="N273" s="249"/>
      <c r="O273" s="249"/>
      <c r="P273" s="249"/>
      <c r="Q273" s="249"/>
      <c r="T273" s="249"/>
      <c r="U273" s="249"/>
      <c r="V273" s="249"/>
      <c r="W273" s="249"/>
      <c r="X273" s="249"/>
      <c r="Y273" s="249"/>
      <c r="Z273" s="249"/>
      <c r="AA273" s="249"/>
      <c r="AC273" s="249"/>
      <c r="AD273" s="249"/>
      <c r="AE273" s="249"/>
      <c r="AF273" s="249"/>
      <c r="AG273" s="249"/>
      <c r="AH273" s="249"/>
      <c r="AI273" s="249"/>
      <c r="AJ273" s="249"/>
      <c r="AL273" s="249"/>
      <c r="AM273" s="249"/>
      <c r="AN273" s="249"/>
      <c r="AO273" s="249"/>
      <c r="AP273" s="249"/>
      <c r="AQ273" s="249"/>
      <c r="AR273" s="249"/>
      <c r="AS273" s="249"/>
    </row>
    <row r="274" spans="1:45" ht="30" customHeight="1" x14ac:dyDescent="0.25">
      <c r="A274" s="14" t="s">
        <v>570</v>
      </c>
      <c r="B274" s="9" t="s">
        <v>284</v>
      </c>
      <c r="C274" s="12" t="s">
        <v>571</v>
      </c>
      <c r="D274" s="259" t="s">
        <v>623</v>
      </c>
      <c r="E274" s="263" t="s">
        <v>625</v>
      </c>
      <c r="F274" s="241"/>
      <c r="G274" s="11"/>
      <c r="H274" s="271">
        <v>174</v>
      </c>
      <c r="I274" s="11"/>
      <c r="J274" s="249"/>
      <c r="K274" s="249"/>
      <c r="L274" s="249"/>
      <c r="M274" s="249"/>
      <c r="N274" s="249"/>
      <c r="O274" s="249"/>
      <c r="P274" s="249"/>
      <c r="Q274" s="249"/>
      <c r="T274" s="249"/>
      <c r="U274" s="249"/>
      <c r="V274" s="249"/>
      <c r="W274" s="249"/>
      <c r="X274" s="249"/>
      <c r="Y274" s="249"/>
      <c r="Z274" s="249"/>
      <c r="AA274" s="249"/>
      <c r="AC274" s="249"/>
      <c r="AD274" s="249"/>
      <c r="AE274" s="249"/>
      <c r="AF274" s="249"/>
      <c r="AG274" s="249"/>
      <c r="AH274" s="249"/>
      <c r="AI274" s="249"/>
      <c r="AJ274" s="249"/>
      <c r="AL274" s="249"/>
      <c r="AM274" s="249"/>
      <c r="AN274" s="249"/>
      <c r="AO274" s="249"/>
      <c r="AP274" s="249"/>
      <c r="AQ274" s="249"/>
      <c r="AR274" s="249"/>
      <c r="AS274" s="249"/>
    </row>
    <row r="275" spans="1:45" ht="30" customHeight="1" x14ac:dyDescent="0.25">
      <c r="A275" s="14" t="s">
        <v>570</v>
      </c>
      <c r="B275" s="9" t="s">
        <v>284</v>
      </c>
      <c r="C275" s="12" t="s">
        <v>571</v>
      </c>
      <c r="D275" s="259" t="s">
        <v>623</v>
      </c>
      <c r="E275" s="263" t="s">
        <v>625</v>
      </c>
      <c r="F275" s="241"/>
      <c r="G275" s="11"/>
      <c r="H275" s="271">
        <v>174</v>
      </c>
      <c r="I275" s="11"/>
      <c r="J275" s="249"/>
      <c r="K275" s="249"/>
      <c r="L275" s="249"/>
      <c r="M275" s="249"/>
      <c r="N275" s="249"/>
      <c r="O275" s="249"/>
      <c r="P275" s="249"/>
      <c r="Q275" s="249"/>
      <c r="T275" s="249"/>
      <c r="U275" s="249"/>
      <c r="V275" s="249"/>
      <c r="W275" s="249"/>
      <c r="X275" s="249"/>
      <c r="Y275" s="249"/>
      <c r="Z275" s="249"/>
      <c r="AA275" s="249"/>
      <c r="AC275" s="249"/>
      <c r="AD275" s="249"/>
      <c r="AE275" s="249"/>
      <c r="AF275" s="249"/>
      <c r="AG275" s="249"/>
      <c r="AH275" s="249"/>
      <c r="AI275" s="249"/>
      <c r="AJ275" s="249"/>
      <c r="AL275" s="249"/>
      <c r="AM275" s="249"/>
      <c r="AN275" s="249"/>
      <c r="AO275" s="249"/>
      <c r="AP275" s="249"/>
      <c r="AQ275" s="249"/>
      <c r="AR275" s="249"/>
      <c r="AS275" s="249"/>
    </row>
    <row r="276" spans="1:45" ht="30" hidden="1" customHeight="1" x14ac:dyDescent="0.25">
      <c r="A276" s="14"/>
      <c r="B276" s="9"/>
      <c r="C276" s="12"/>
      <c r="D276" s="244"/>
      <c r="E276" s="264"/>
      <c r="F276" s="241"/>
      <c r="G276" s="11"/>
      <c r="H276" s="11"/>
      <c r="I276" s="11"/>
      <c r="J276" s="294"/>
      <c r="K276" s="294"/>
      <c r="L276" s="294"/>
      <c r="M276" s="294"/>
      <c r="N276" s="294"/>
      <c r="O276" s="294"/>
      <c r="P276" s="294"/>
      <c r="Q276" s="294"/>
      <c r="R276" s="292"/>
      <c r="S276" s="292"/>
      <c r="T276" s="294"/>
      <c r="U276" s="294"/>
      <c r="V276" s="294"/>
      <c r="W276" s="294"/>
      <c r="X276" s="294"/>
      <c r="Y276" s="294"/>
      <c r="Z276" s="294"/>
      <c r="AA276" s="294"/>
      <c r="AC276" s="294"/>
      <c r="AD276" s="294"/>
      <c r="AE276" s="294"/>
      <c r="AF276" s="294"/>
      <c r="AG276" s="294"/>
      <c r="AH276" s="294"/>
      <c r="AI276" s="294"/>
      <c r="AJ276" s="294"/>
      <c r="AL276" s="294"/>
      <c r="AM276" s="294"/>
      <c r="AN276" s="294"/>
      <c r="AO276" s="294"/>
      <c r="AP276" s="294"/>
      <c r="AQ276" s="294"/>
      <c r="AR276" s="294"/>
      <c r="AS276" s="294"/>
    </row>
    <row r="277" spans="1:45" ht="30" hidden="1" customHeight="1" x14ac:dyDescent="0.25">
      <c r="A277" s="14" t="s">
        <v>570</v>
      </c>
      <c r="B277" s="9" t="s">
        <v>284</v>
      </c>
      <c r="C277" s="305" t="s">
        <v>635</v>
      </c>
      <c r="D277" s="244" t="s">
        <v>636</v>
      </c>
      <c r="E277" s="265" t="s">
        <v>637</v>
      </c>
      <c r="F277" s="20">
        <v>1</v>
      </c>
      <c r="G277" s="11"/>
      <c r="H277" s="34">
        <v>5</v>
      </c>
      <c r="I277" s="11"/>
      <c r="J277" s="249"/>
      <c r="K277" s="249"/>
      <c r="L277" s="249"/>
      <c r="M277" s="249"/>
      <c r="N277" s="249"/>
      <c r="O277" s="249">
        <v>1</v>
      </c>
      <c r="P277" s="249">
        <f t="shared" si="16"/>
        <v>0</v>
      </c>
      <c r="Q277" s="249"/>
      <c r="R277" s="9" t="s">
        <v>638</v>
      </c>
      <c r="S277" s="9" t="s">
        <v>1048</v>
      </c>
      <c r="T277" s="249"/>
      <c r="U277" s="249"/>
      <c r="V277" s="249"/>
      <c r="W277" s="249"/>
      <c r="X277" s="249"/>
      <c r="Y277" s="249"/>
      <c r="Z277" s="249">
        <f t="shared" si="17"/>
        <v>0</v>
      </c>
      <c r="AA277" s="249"/>
      <c r="AB277" s="292"/>
      <c r="AC277" s="249"/>
      <c r="AD277" s="249"/>
      <c r="AE277" s="249"/>
      <c r="AF277" s="249"/>
      <c r="AG277" s="249"/>
      <c r="AH277" s="249"/>
      <c r="AI277" s="249">
        <f t="shared" si="18"/>
        <v>0</v>
      </c>
      <c r="AJ277" s="249"/>
      <c r="AK277" s="292"/>
      <c r="AL277" s="249"/>
      <c r="AM277" s="249"/>
      <c r="AN277" s="249"/>
      <c r="AO277" s="249"/>
      <c r="AP277" s="249"/>
      <c r="AQ277" s="249"/>
      <c r="AR277" s="249">
        <f t="shared" si="19"/>
        <v>0</v>
      </c>
      <c r="AS277" s="249"/>
    </row>
    <row r="278" spans="1:45" ht="30" hidden="1" customHeight="1" x14ac:dyDescent="0.25">
      <c r="A278" s="14" t="s">
        <v>570</v>
      </c>
      <c r="B278" s="9" t="s">
        <v>284</v>
      </c>
      <c r="C278" s="305" t="s">
        <v>635</v>
      </c>
      <c r="D278" s="244" t="s">
        <v>636</v>
      </c>
      <c r="E278" s="265" t="s">
        <v>640</v>
      </c>
      <c r="F278" s="243">
        <v>1</v>
      </c>
      <c r="G278" s="11"/>
      <c r="H278" s="34">
        <v>1</v>
      </c>
      <c r="I278" s="11"/>
      <c r="J278" s="249"/>
      <c r="K278" s="249"/>
      <c r="L278" s="249"/>
      <c r="M278" s="249"/>
      <c r="N278" s="249"/>
      <c r="O278" s="249"/>
      <c r="P278" s="249">
        <f t="shared" si="16"/>
        <v>0</v>
      </c>
      <c r="Q278" s="249"/>
      <c r="R278" s="292"/>
      <c r="S278" s="292"/>
      <c r="T278" s="249"/>
      <c r="U278" s="249"/>
      <c r="V278" s="249"/>
      <c r="W278" s="249"/>
      <c r="X278" s="249"/>
      <c r="Y278" s="249"/>
      <c r="Z278" s="249">
        <f t="shared" si="17"/>
        <v>0</v>
      </c>
      <c r="AA278" s="249"/>
      <c r="AB278" s="292"/>
      <c r="AC278" s="249"/>
      <c r="AD278" s="249"/>
      <c r="AE278" s="249"/>
      <c r="AF278" s="249"/>
      <c r="AG278" s="249"/>
      <c r="AH278" s="249"/>
      <c r="AI278" s="249">
        <f t="shared" si="18"/>
        <v>0</v>
      </c>
      <c r="AJ278" s="249"/>
      <c r="AK278" s="292"/>
      <c r="AL278" s="249"/>
      <c r="AM278" s="249"/>
      <c r="AN278" s="249"/>
      <c r="AO278" s="249"/>
      <c r="AP278" s="249"/>
      <c r="AQ278" s="249"/>
      <c r="AR278" s="249">
        <f t="shared" si="19"/>
        <v>0</v>
      </c>
      <c r="AS278" s="249"/>
    </row>
    <row r="279" spans="1:45" ht="30" hidden="1" customHeight="1" x14ac:dyDescent="0.25">
      <c r="A279" s="14" t="s">
        <v>570</v>
      </c>
      <c r="B279" s="9" t="s">
        <v>284</v>
      </c>
      <c r="C279" s="305" t="s">
        <v>635</v>
      </c>
      <c r="D279" s="244" t="s">
        <v>636</v>
      </c>
      <c r="E279" s="265" t="s">
        <v>642</v>
      </c>
      <c r="F279" s="243">
        <v>0.81</v>
      </c>
      <c r="G279" s="11"/>
      <c r="H279" s="34">
        <v>1</v>
      </c>
      <c r="I279" s="11"/>
      <c r="J279" s="249"/>
      <c r="K279" s="249"/>
      <c r="L279" s="249"/>
      <c r="M279" s="249"/>
      <c r="N279" s="249"/>
      <c r="O279" s="249"/>
      <c r="P279" s="249">
        <f t="shared" si="16"/>
        <v>0</v>
      </c>
      <c r="Q279" s="249"/>
      <c r="R279" s="292"/>
      <c r="S279" s="292"/>
      <c r="T279" s="249"/>
      <c r="U279" s="249"/>
      <c r="V279" s="249"/>
      <c r="W279" s="249"/>
      <c r="X279" s="249"/>
      <c r="Y279" s="249"/>
      <c r="Z279" s="249">
        <f t="shared" si="17"/>
        <v>0</v>
      </c>
      <c r="AA279" s="249"/>
      <c r="AB279" s="292"/>
      <c r="AC279" s="249"/>
      <c r="AD279" s="249"/>
      <c r="AE279" s="249"/>
      <c r="AF279" s="249"/>
      <c r="AG279" s="249"/>
      <c r="AH279" s="249"/>
      <c r="AI279" s="249">
        <f t="shared" si="18"/>
        <v>0</v>
      </c>
      <c r="AJ279" s="249"/>
      <c r="AK279" s="292"/>
      <c r="AL279" s="249"/>
      <c r="AM279" s="249"/>
      <c r="AN279" s="249"/>
      <c r="AO279" s="249"/>
      <c r="AP279" s="249"/>
      <c r="AQ279" s="249"/>
      <c r="AR279" s="249">
        <f t="shared" si="19"/>
        <v>0</v>
      </c>
      <c r="AS279" s="249"/>
    </row>
    <row r="280" spans="1:45" ht="30" hidden="1" customHeight="1" x14ac:dyDescent="0.25">
      <c r="A280" s="14" t="s">
        <v>570</v>
      </c>
      <c r="B280" s="9" t="s">
        <v>284</v>
      </c>
      <c r="C280" s="305" t="s">
        <v>635</v>
      </c>
      <c r="D280" s="244" t="s">
        <v>636</v>
      </c>
      <c r="E280" s="265" t="s">
        <v>644</v>
      </c>
      <c r="F280" s="243">
        <v>0.81</v>
      </c>
      <c r="G280" s="11"/>
      <c r="H280" s="34">
        <v>3</v>
      </c>
      <c r="I280" s="11"/>
      <c r="J280" s="249"/>
      <c r="K280" s="249"/>
      <c r="L280" s="249"/>
      <c r="M280" s="249"/>
      <c r="N280" s="249"/>
      <c r="O280" s="249"/>
      <c r="P280" s="249">
        <f t="shared" si="16"/>
        <v>0</v>
      </c>
      <c r="Q280" s="249"/>
      <c r="R280" s="292"/>
      <c r="S280" s="292"/>
      <c r="T280" s="249"/>
      <c r="U280" s="249"/>
      <c r="V280" s="249"/>
      <c r="W280" s="249"/>
      <c r="X280" s="249"/>
      <c r="Y280" s="249"/>
      <c r="Z280" s="249">
        <f t="shared" si="17"/>
        <v>0</v>
      </c>
      <c r="AA280" s="249"/>
      <c r="AB280" s="292"/>
      <c r="AC280" s="249"/>
      <c r="AD280" s="249"/>
      <c r="AE280" s="249"/>
      <c r="AF280" s="249"/>
      <c r="AG280" s="249"/>
      <c r="AH280" s="249"/>
      <c r="AI280" s="249">
        <f t="shared" si="18"/>
        <v>0</v>
      </c>
      <c r="AJ280" s="249"/>
      <c r="AK280" s="292"/>
      <c r="AL280" s="249"/>
      <c r="AM280" s="249"/>
      <c r="AN280" s="249"/>
      <c r="AO280" s="249"/>
      <c r="AP280" s="249"/>
      <c r="AQ280" s="249"/>
      <c r="AR280" s="249">
        <f t="shared" si="19"/>
        <v>0</v>
      </c>
      <c r="AS280" s="249"/>
    </row>
    <row r="281" spans="1:45" ht="30" hidden="1" customHeight="1" x14ac:dyDescent="0.25">
      <c r="A281" s="14" t="s">
        <v>570</v>
      </c>
      <c r="B281" s="9" t="s">
        <v>284</v>
      </c>
      <c r="C281" s="305" t="s">
        <v>635</v>
      </c>
      <c r="D281" s="244" t="s">
        <v>636</v>
      </c>
      <c r="E281" s="265" t="s">
        <v>646</v>
      </c>
      <c r="F281" s="243">
        <v>0.81</v>
      </c>
      <c r="G281" s="11"/>
      <c r="H281" s="34">
        <v>97</v>
      </c>
      <c r="I281" s="11"/>
      <c r="J281" s="249"/>
      <c r="K281" s="249"/>
      <c r="L281" s="249"/>
      <c r="M281" s="249"/>
      <c r="N281" s="249"/>
      <c r="O281" s="249"/>
      <c r="P281" s="249">
        <f t="shared" si="16"/>
        <v>0</v>
      </c>
      <c r="Q281" s="249"/>
      <c r="R281" s="292"/>
      <c r="S281" s="292"/>
      <c r="T281" s="249"/>
      <c r="U281" s="249"/>
      <c r="V281" s="249"/>
      <c r="W281" s="249"/>
      <c r="X281" s="249"/>
      <c r="Y281" s="249"/>
      <c r="Z281" s="249">
        <f t="shared" si="17"/>
        <v>0</v>
      </c>
      <c r="AA281" s="249"/>
      <c r="AB281" s="292"/>
      <c r="AC281" s="249"/>
      <c r="AD281" s="249"/>
      <c r="AE281" s="249"/>
      <c r="AF281" s="249"/>
      <c r="AG281" s="249"/>
      <c r="AH281" s="249"/>
      <c r="AI281" s="249">
        <f t="shared" si="18"/>
        <v>0</v>
      </c>
      <c r="AJ281" s="249"/>
      <c r="AK281" s="292"/>
      <c r="AL281" s="249"/>
      <c r="AM281" s="249"/>
      <c r="AN281" s="249"/>
      <c r="AO281" s="249"/>
      <c r="AP281" s="249"/>
      <c r="AQ281" s="249"/>
      <c r="AR281" s="249">
        <f t="shared" si="19"/>
        <v>0</v>
      </c>
      <c r="AS281" s="249"/>
    </row>
    <row r="282" spans="1:45" ht="30" hidden="1" customHeight="1" x14ac:dyDescent="0.25">
      <c r="A282" s="14" t="s">
        <v>570</v>
      </c>
      <c r="B282" s="9" t="s">
        <v>284</v>
      </c>
      <c r="C282" s="305" t="s">
        <v>635</v>
      </c>
      <c r="D282" s="244" t="s">
        <v>636</v>
      </c>
      <c r="E282" s="265" t="s">
        <v>648</v>
      </c>
      <c r="F282" s="243">
        <v>0.81</v>
      </c>
      <c r="G282" s="11"/>
      <c r="H282" s="34">
        <v>7</v>
      </c>
      <c r="I282" s="11"/>
      <c r="J282" s="249"/>
      <c r="K282" s="249"/>
      <c r="L282" s="249"/>
      <c r="M282" s="249"/>
      <c r="N282" s="249"/>
      <c r="O282" s="249"/>
      <c r="P282" s="249">
        <f t="shared" si="16"/>
        <v>0</v>
      </c>
      <c r="Q282" s="249"/>
      <c r="R282" s="292"/>
      <c r="S282" s="292"/>
      <c r="T282" s="249"/>
      <c r="U282" s="249"/>
      <c r="V282" s="249"/>
      <c r="W282" s="249"/>
      <c r="X282" s="249"/>
      <c r="Y282" s="249"/>
      <c r="Z282" s="249">
        <f t="shared" si="17"/>
        <v>0</v>
      </c>
      <c r="AA282" s="249"/>
      <c r="AB282" s="292"/>
      <c r="AC282" s="249"/>
      <c r="AD282" s="249"/>
      <c r="AE282" s="249"/>
      <c r="AF282" s="249"/>
      <c r="AG282" s="249"/>
      <c r="AH282" s="249"/>
      <c r="AI282" s="249">
        <f t="shared" si="18"/>
        <v>0</v>
      </c>
      <c r="AJ282" s="249"/>
      <c r="AK282" s="292"/>
      <c r="AL282" s="249"/>
      <c r="AM282" s="249"/>
      <c r="AN282" s="249"/>
      <c r="AO282" s="249"/>
      <c r="AP282" s="249"/>
      <c r="AQ282" s="249"/>
      <c r="AR282" s="249">
        <f t="shared" si="19"/>
        <v>0</v>
      </c>
      <c r="AS282" s="249"/>
    </row>
    <row r="283" spans="1:45" ht="30" hidden="1" customHeight="1" x14ac:dyDescent="0.25">
      <c r="A283" s="14" t="s">
        <v>570</v>
      </c>
      <c r="B283" s="9" t="s">
        <v>284</v>
      </c>
      <c r="C283" s="305" t="s">
        <v>635</v>
      </c>
      <c r="D283" s="244" t="s">
        <v>636</v>
      </c>
      <c r="E283" s="265" t="s">
        <v>650</v>
      </c>
      <c r="F283" s="243">
        <v>0.81</v>
      </c>
      <c r="G283" s="11"/>
      <c r="H283" s="34">
        <v>1</v>
      </c>
      <c r="I283" s="11"/>
      <c r="J283" s="249"/>
      <c r="K283" s="249"/>
      <c r="L283" s="249"/>
      <c r="M283" s="249"/>
      <c r="N283" s="249"/>
      <c r="O283" s="249"/>
      <c r="P283" s="249">
        <f t="shared" si="16"/>
        <v>0</v>
      </c>
      <c r="Q283" s="249"/>
      <c r="R283" s="292"/>
      <c r="S283" s="292"/>
      <c r="T283" s="249"/>
      <c r="U283" s="249"/>
      <c r="V283" s="249"/>
      <c r="W283" s="249"/>
      <c r="X283" s="249"/>
      <c r="Y283" s="249"/>
      <c r="Z283" s="249">
        <f t="shared" si="17"/>
        <v>0</v>
      </c>
      <c r="AA283" s="249"/>
      <c r="AB283" s="292"/>
      <c r="AC283" s="249"/>
      <c r="AD283" s="249"/>
      <c r="AE283" s="249"/>
      <c r="AF283" s="249"/>
      <c r="AG283" s="249"/>
      <c r="AH283" s="249"/>
      <c r="AI283" s="249">
        <f t="shared" si="18"/>
        <v>0</v>
      </c>
      <c r="AJ283" s="249"/>
      <c r="AK283" s="292"/>
      <c r="AL283" s="249"/>
      <c r="AM283" s="249"/>
      <c r="AN283" s="249"/>
      <c r="AO283" s="249"/>
      <c r="AP283" s="249"/>
      <c r="AQ283" s="249"/>
      <c r="AR283" s="249">
        <f t="shared" si="19"/>
        <v>0</v>
      </c>
      <c r="AS283" s="249"/>
    </row>
    <row r="284" spans="1:45" ht="30" hidden="1" customHeight="1" x14ac:dyDescent="0.25">
      <c r="A284" s="14" t="s">
        <v>570</v>
      </c>
      <c r="B284" s="9" t="s">
        <v>284</v>
      </c>
      <c r="C284" s="305" t="s">
        <v>635</v>
      </c>
      <c r="D284" s="244" t="s">
        <v>636</v>
      </c>
      <c r="E284" s="265" t="s">
        <v>653</v>
      </c>
      <c r="F284" s="243">
        <v>0.81</v>
      </c>
      <c r="G284" s="11"/>
      <c r="H284" s="34">
        <v>8</v>
      </c>
      <c r="I284" s="11"/>
      <c r="J284" s="249"/>
      <c r="K284" s="249"/>
      <c r="L284" s="249"/>
      <c r="M284" s="249"/>
      <c r="N284" s="249"/>
      <c r="O284" s="249"/>
      <c r="P284" s="249">
        <f t="shared" si="16"/>
        <v>0</v>
      </c>
      <c r="Q284" s="249"/>
      <c r="R284" s="292"/>
      <c r="S284" s="292"/>
      <c r="T284" s="249"/>
      <c r="U284" s="249"/>
      <c r="V284" s="249"/>
      <c r="W284" s="249"/>
      <c r="X284" s="249"/>
      <c r="Y284" s="249"/>
      <c r="Z284" s="249">
        <f t="shared" si="17"/>
        <v>0</v>
      </c>
      <c r="AA284" s="249"/>
      <c r="AB284" s="292"/>
      <c r="AC284" s="249"/>
      <c r="AD284" s="249"/>
      <c r="AE284" s="249"/>
      <c r="AF284" s="249"/>
      <c r="AG284" s="249"/>
      <c r="AH284" s="249"/>
      <c r="AI284" s="249">
        <f t="shared" si="18"/>
        <v>0</v>
      </c>
      <c r="AJ284" s="249"/>
      <c r="AK284" s="292"/>
      <c r="AL284" s="249"/>
      <c r="AM284" s="249"/>
      <c r="AN284" s="249"/>
      <c r="AO284" s="249"/>
      <c r="AP284" s="249"/>
      <c r="AQ284" s="249"/>
      <c r="AR284" s="249">
        <f t="shared" si="19"/>
        <v>0</v>
      </c>
      <c r="AS284" s="249"/>
    </row>
    <row r="285" spans="1:45" ht="30" hidden="1" customHeight="1" x14ac:dyDescent="0.25">
      <c r="A285" s="14" t="s">
        <v>570</v>
      </c>
      <c r="B285" s="9" t="s">
        <v>284</v>
      </c>
      <c r="C285" s="305" t="s">
        <v>635</v>
      </c>
      <c r="D285" s="244" t="s">
        <v>655</v>
      </c>
      <c r="E285" s="265" t="s">
        <v>656</v>
      </c>
      <c r="F285" s="243">
        <v>0.81</v>
      </c>
      <c r="G285" s="11"/>
      <c r="H285" s="34">
        <v>115</v>
      </c>
      <c r="I285" s="11"/>
      <c r="J285" s="249"/>
      <c r="K285" s="249"/>
      <c r="L285" s="249"/>
      <c r="M285" s="249"/>
      <c r="N285" s="249"/>
      <c r="O285" s="249"/>
      <c r="P285" s="249">
        <f t="shared" si="16"/>
        <v>0</v>
      </c>
      <c r="Q285" s="249"/>
      <c r="R285" s="292"/>
      <c r="S285" s="292"/>
      <c r="T285" s="249"/>
      <c r="U285" s="249"/>
      <c r="V285" s="249"/>
      <c r="W285" s="249"/>
      <c r="X285" s="249"/>
      <c r="Y285" s="249"/>
      <c r="Z285" s="249">
        <f t="shared" si="17"/>
        <v>0</v>
      </c>
      <c r="AA285" s="249"/>
      <c r="AB285" s="292"/>
      <c r="AC285" s="249"/>
      <c r="AD285" s="249"/>
      <c r="AE285" s="249"/>
      <c r="AF285" s="249"/>
      <c r="AG285" s="249"/>
      <c r="AH285" s="249"/>
      <c r="AI285" s="249">
        <f t="shared" si="18"/>
        <v>0</v>
      </c>
      <c r="AJ285" s="249"/>
      <c r="AK285" s="292"/>
      <c r="AL285" s="249"/>
      <c r="AM285" s="249"/>
      <c r="AN285" s="249"/>
      <c r="AO285" s="249"/>
      <c r="AP285" s="249"/>
      <c r="AQ285" s="249"/>
      <c r="AR285" s="249">
        <f t="shared" si="19"/>
        <v>0</v>
      </c>
      <c r="AS285" s="249"/>
    </row>
    <row r="286" spans="1:45" ht="30" hidden="1" customHeight="1" x14ac:dyDescent="0.25">
      <c r="A286" s="14" t="s">
        <v>570</v>
      </c>
      <c r="B286" s="9" t="s">
        <v>284</v>
      </c>
      <c r="C286" s="305" t="s">
        <v>635</v>
      </c>
      <c r="D286" s="244" t="s">
        <v>661</v>
      </c>
      <c r="E286" s="265" t="s">
        <v>662</v>
      </c>
      <c r="F286" s="20">
        <v>0.99</v>
      </c>
      <c r="G286" s="11"/>
      <c r="H286" s="34">
        <v>101</v>
      </c>
      <c r="I286" s="11"/>
      <c r="J286" s="249"/>
      <c r="K286" s="249"/>
      <c r="L286" s="249"/>
      <c r="M286" s="249"/>
      <c r="N286" s="249"/>
      <c r="O286" s="249"/>
      <c r="P286" s="249">
        <f t="shared" si="16"/>
        <v>0</v>
      </c>
      <c r="Q286" s="249"/>
      <c r="R286" s="292"/>
      <c r="S286" s="292"/>
      <c r="T286" s="249"/>
      <c r="U286" s="249"/>
      <c r="V286" s="249"/>
      <c r="W286" s="249"/>
      <c r="X286" s="249"/>
      <c r="Y286" s="249"/>
      <c r="Z286" s="249">
        <f t="shared" si="17"/>
        <v>0</v>
      </c>
      <c r="AA286" s="249"/>
      <c r="AB286" s="292"/>
      <c r="AC286" s="249"/>
      <c r="AD286" s="249"/>
      <c r="AE286" s="249"/>
      <c r="AF286" s="249"/>
      <c r="AG286" s="249"/>
      <c r="AH286" s="249"/>
      <c r="AI286" s="249">
        <f t="shared" si="18"/>
        <v>0</v>
      </c>
      <c r="AJ286" s="249"/>
      <c r="AK286" s="292"/>
      <c r="AL286" s="249"/>
      <c r="AM286" s="249"/>
      <c r="AN286" s="249"/>
      <c r="AO286" s="249"/>
      <c r="AP286" s="249"/>
      <c r="AQ286" s="249"/>
      <c r="AR286" s="249">
        <f t="shared" si="19"/>
        <v>0</v>
      </c>
      <c r="AS286" s="249"/>
    </row>
    <row r="287" spans="1:45" ht="30" hidden="1" customHeight="1" x14ac:dyDescent="0.25">
      <c r="A287" s="14" t="s">
        <v>570</v>
      </c>
      <c r="B287" s="9" t="s">
        <v>284</v>
      </c>
      <c r="C287" s="305" t="s">
        <v>635</v>
      </c>
      <c r="D287" s="244" t="s">
        <v>636</v>
      </c>
      <c r="E287" s="265" t="s">
        <v>666</v>
      </c>
      <c r="F287" s="20">
        <v>0.99</v>
      </c>
      <c r="G287" s="11"/>
      <c r="H287" s="52">
        <v>1</v>
      </c>
      <c r="I287" s="11"/>
      <c r="J287" s="293"/>
      <c r="K287" s="293"/>
      <c r="L287" s="293"/>
      <c r="M287" s="293"/>
      <c r="N287" s="293">
        <v>0.04</v>
      </c>
      <c r="O287" s="293">
        <v>0.04</v>
      </c>
      <c r="P287" s="293">
        <f t="shared" si="16"/>
        <v>0.04</v>
      </c>
      <c r="Q287" s="293">
        <f>+O287</f>
        <v>0.04</v>
      </c>
      <c r="R287" s="296" t="s">
        <v>1049</v>
      </c>
      <c r="S287" s="297"/>
      <c r="T287" s="293"/>
      <c r="U287" s="293"/>
      <c r="V287" s="293"/>
      <c r="W287" s="293"/>
      <c r="X287" s="293"/>
      <c r="Y287" s="293"/>
      <c r="Z287" s="293">
        <f t="shared" si="17"/>
        <v>0</v>
      </c>
      <c r="AA287" s="293"/>
      <c r="AC287" s="293"/>
      <c r="AD287" s="293"/>
      <c r="AE287" s="293"/>
      <c r="AF287" s="293"/>
      <c r="AG287" s="293"/>
      <c r="AH287" s="293"/>
      <c r="AI287" s="293">
        <f t="shared" si="18"/>
        <v>0</v>
      </c>
      <c r="AJ287" s="293"/>
      <c r="AL287" s="293"/>
      <c r="AM287" s="293"/>
      <c r="AN287" s="293"/>
      <c r="AO287" s="293"/>
      <c r="AP287" s="293"/>
      <c r="AQ287" s="293"/>
      <c r="AR287" s="293">
        <f t="shared" si="19"/>
        <v>0</v>
      </c>
      <c r="AS287" s="293"/>
    </row>
    <row r="288" spans="1:45" ht="30" hidden="1" customHeight="1" x14ac:dyDescent="0.25">
      <c r="A288" s="14" t="s">
        <v>570</v>
      </c>
      <c r="B288" s="9" t="s">
        <v>284</v>
      </c>
      <c r="C288" s="305" t="s">
        <v>635</v>
      </c>
      <c r="D288" s="244" t="s">
        <v>670</v>
      </c>
      <c r="E288" s="265" t="s">
        <v>671</v>
      </c>
      <c r="F288" s="20">
        <v>0.99</v>
      </c>
      <c r="G288" s="11"/>
      <c r="H288" s="34">
        <v>7</v>
      </c>
      <c r="I288" s="11"/>
      <c r="J288" s="249"/>
      <c r="K288" s="249"/>
      <c r="L288" s="249"/>
      <c r="M288" s="249"/>
      <c r="N288" s="249">
        <v>0.02</v>
      </c>
      <c r="O288" s="249">
        <v>0.02</v>
      </c>
      <c r="P288" s="249">
        <f t="shared" si="16"/>
        <v>0.02</v>
      </c>
      <c r="Q288" s="249"/>
      <c r="R288" s="9" t="s">
        <v>672</v>
      </c>
      <c r="S288" s="292"/>
      <c r="T288" s="249"/>
      <c r="U288" s="249"/>
      <c r="V288" s="249"/>
      <c r="W288" s="249"/>
      <c r="X288" s="249"/>
      <c r="Y288" s="249"/>
      <c r="Z288" s="249">
        <f t="shared" si="17"/>
        <v>0</v>
      </c>
      <c r="AA288" s="249"/>
      <c r="AC288" s="249"/>
      <c r="AD288" s="249"/>
      <c r="AE288" s="249"/>
      <c r="AF288" s="249"/>
      <c r="AG288" s="249"/>
      <c r="AH288" s="249"/>
      <c r="AI288" s="249">
        <f t="shared" si="18"/>
        <v>0</v>
      </c>
      <c r="AJ288" s="249"/>
      <c r="AL288" s="249"/>
      <c r="AM288" s="249"/>
      <c r="AN288" s="249"/>
      <c r="AO288" s="249"/>
      <c r="AP288" s="249"/>
      <c r="AQ288" s="249"/>
      <c r="AR288" s="249">
        <f t="shared" si="19"/>
        <v>0</v>
      </c>
      <c r="AS288" s="249"/>
    </row>
    <row r="289" spans="1:45" ht="30" hidden="1" customHeight="1" x14ac:dyDescent="0.25">
      <c r="A289" s="14" t="s">
        <v>570</v>
      </c>
      <c r="B289" s="9" t="s">
        <v>284</v>
      </c>
      <c r="C289" s="305" t="s">
        <v>635</v>
      </c>
      <c r="D289" s="244" t="s">
        <v>674</v>
      </c>
      <c r="E289" s="265" t="s">
        <v>675</v>
      </c>
      <c r="F289" s="20">
        <v>0.99</v>
      </c>
      <c r="G289" s="11"/>
      <c r="H289" s="34">
        <v>1</v>
      </c>
      <c r="I289" s="11"/>
      <c r="J289" s="249"/>
      <c r="K289" s="249"/>
      <c r="L289" s="249"/>
      <c r="M289" s="249"/>
      <c r="N289" s="249"/>
      <c r="O289" s="249"/>
      <c r="P289" s="249">
        <f t="shared" si="16"/>
        <v>0</v>
      </c>
      <c r="Q289" s="249"/>
      <c r="R289" s="9" t="s">
        <v>1050</v>
      </c>
      <c r="S289" s="292"/>
      <c r="T289" s="249"/>
      <c r="U289" s="249"/>
      <c r="V289" s="249"/>
      <c r="W289" s="249"/>
      <c r="X289" s="249"/>
      <c r="Y289" s="249"/>
      <c r="Z289" s="249">
        <f t="shared" si="17"/>
        <v>0</v>
      </c>
      <c r="AA289" s="249"/>
      <c r="AC289" s="249"/>
      <c r="AD289" s="249"/>
      <c r="AE289" s="249"/>
      <c r="AF289" s="249"/>
      <c r="AG289" s="249"/>
      <c r="AH289" s="249"/>
      <c r="AI289" s="249">
        <f t="shared" si="18"/>
        <v>0</v>
      </c>
      <c r="AJ289" s="249"/>
      <c r="AL289" s="249"/>
      <c r="AM289" s="249"/>
      <c r="AN289" s="249"/>
      <c r="AO289" s="249"/>
      <c r="AP289" s="249"/>
      <c r="AQ289" s="249"/>
      <c r="AR289" s="249">
        <f t="shared" si="19"/>
        <v>0</v>
      </c>
      <c r="AS289" s="249"/>
    </row>
    <row r="290" spans="1:45" ht="30" hidden="1" customHeight="1" x14ac:dyDescent="0.25">
      <c r="A290" s="14" t="s">
        <v>570</v>
      </c>
      <c r="B290" s="9" t="s">
        <v>284</v>
      </c>
      <c r="C290" s="305" t="s">
        <v>635</v>
      </c>
      <c r="D290" s="244" t="s">
        <v>679</v>
      </c>
      <c r="E290" s="265" t="s">
        <v>680</v>
      </c>
      <c r="F290" s="20">
        <v>0.99</v>
      </c>
      <c r="G290" s="11"/>
      <c r="H290" s="34">
        <v>2</v>
      </c>
      <c r="I290" s="11"/>
      <c r="J290" s="249"/>
      <c r="K290" s="249"/>
      <c r="L290" s="249"/>
      <c r="M290" s="249"/>
      <c r="N290" s="249"/>
      <c r="O290" s="249"/>
      <c r="P290" s="249">
        <f t="shared" si="16"/>
        <v>0</v>
      </c>
      <c r="Q290" s="249"/>
      <c r="R290" s="9" t="s">
        <v>701</v>
      </c>
      <c r="S290" s="292"/>
      <c r="T290" s="249"/>
      <c r="U290" s="249"/>
      <c r="V290" s="249"/>
      <c r="W290" s="249"/>
      <c r="X290" s="249"/>
      <c r="Y290" s="249"/>
      <c r="Z290" s="249">
        <f t="shared" si="17"/>
        <v>0</v>
      </c>
      <c r="AA290" s="249"/>
      <c r="AC290" s="249"/>
      <c r="AD290" s="249"/>
      <c r="AE290" s="249"/>
      <c r="AF290" s="249"/>
      <c r="AG290" s="249"/>
      <c r="AH290" s="249"/>
      <c r="AI290" s="249">
        <f t="shared" si="18"/>
        <v>0</v>
      </c>
      <c r="AJ290" s="249"/>
      <c r="AL290" s="249"/>
      <c r="AM290" s="249"/>
      <c r="AN290" s="249"/>
      <c r="AO290" s="249"/>
      <c r="AP290" s="249"/>
      <c r="AQ290" s="249"/>
      <c r="AR290" s="249">
        <f t="shared" si="19"/>
        <v>0</v>
      </c>
      <c r="AS290" s="249"/>
    </row>
    <row r="291" spans="1:45" ht="30" hidden="1" customHeight="1" x14ac:dyDescent="0.25">
      <c r="A291" s="14" t="s">
        <v>570</v>
      </c>
      <c r="B291" s="9" t="s">
        <v>284</v>
      </c>
      <c r="C291" s="305" t="s">
        <v>635</v>
      </c>
      <c r="D291" s="56" t="s">
        <v>682</v>
      </c>
      <c r="E291" s="63" t="s">
        <v>683</v>
      </c>
      <c r="F291" s="243">
        <v>0.81</v>
      </c>
      <c r="G291" s="11"/>
      <c r="H291" s="34">
        <v>1</v>
      </c>
      <c r="I291" s="11"/>
      <c r="J291" s="249"/>
      <c r="K291" s="249"/>
      <c r="L291" s="249"/>
      <c r="M291" s="249"/>
      <c r="N291" s="249"/>
      <c r="O291" s="249"/>
      <c r="P291" s="249">
        <f t="shared" si="16"/>
        <v>0</v>
      </c>
      <c r="Q291" s="249"/>
      <c r="R291" s="9" t="s">
        <v>684</v>
      </c>
      <c r="S291" s="292"/>
      <c r="T291" s="249"/>
      <c r="U291" s="249"/>
      <c r="V291" s="249"/>
      <c r="W291" s="249"/>
      <c r="X291" s="249"/>
      <c r="Y291" s="249"/>
      <c r="Z291" s="249">
        <f t="shared" si="17"/>
        <v>0</v>
      </c>
      <c r="AA291" s="249"/>
      <c r="AC291" s="249"/>
      <c r="AD291" s="249"/>
      <c r="AE291" s="249"/>
      <c r="AF291" s="249"/>
      <c r="AG291" s="249"/>
      <c r="AH291" s="249"/>
      <c r="AI291" s="249">
        <f t="shared" si="18"/>
        <v>0</v>
      </c>
      <c r="AJ291" s="249"/>
      <c r="AL291" s="249"/>
      <c r="AM291" s="249"/>
      <c r="AN291" s="249"/>
      <c r="AO291" s="249"/>
      <c r="AP291" s="249"/>
      <c r="AQ291" s="249"/>
      <c r="AR291" s="249">
        <f t="shared" si="19"/>
        <v>0</v>
      </c>
      <c r="AS291" s="249"/>
    </row>
    <row r="292" spans="1:45" ht="30" hidden="1" customHeight="1" x14ac:dyDescent="0.25">
      <c r="A292" s="36" t="s">
        <v>570</v>
      </c>
      <c r="B292" s="9" t="s">
        <v>284</v>
      </c>
      <c r="C292" s="171" t="s">
        <v>686</v>
      </c>
      <c r="D292" s="244" t="s">
        <v>687</v>
      </c>
      <c r="E292" s="266" t="s">
        <v>1051</v>
      </c>
      <c r="F292" s="235">
        <v>0.93020000000000003</v>
      </c>
      <c r="G292" s="11"/>
      <c r="H292" s="34">
        <v>175</v>
      </c>
      <c r="I292" s="11"/>
      <c r="J292" s="249"/>
      <c r="K292" s="249"/>
      <c r="L292" s="249"/>
      <c r="M292" s="249"/>
      <c r="N292" s="249"/>
      <c r="O292" s="249"/>
      <c r="P292" s="249">
        <f t="shared" si="16"/>
        <v>0</v>
      </c>
      <c r="Q292" s="249"/>
      <c r="T292" s="293"/>
      <c r="U292" s="249"/>
      <c r="V292" s="249"/>
      <c r="W292" s="249"/>
      <c r="X292" s="249"/>
      <c r="Y292" s="249"/>
      <c r="Z292" s="249">
        <f t="shared" si="17"/>
        <v>0</v>
      </c>
      <c r="AA292" s="249"/>
      <c r="AC292" s="249"/>
      <c r="AD292" s="249"/>
      <c r="AE292" s="249"/>
      <c r="AF292" s="249"/>
      <c r="AG292" s="249"/>
      <c r="AH292" s="249"/>
      <c r="AI292" s="249">
        <f t="shared" si="18"/>
        <v>0</v>
      </c>
      <c r="AJ292" s="249"/>
      <c r="AL292" s="249"/>
      <c r="AM292" s="249"/>
      <c r="AN292" s="249"/>
      <c r="AO292" s="249"/>
      <c r="AP292" s="249"/>
      <c r="AQ292" s="249"/>
      <c r="AR292" s="249">
        <f t="shared" si="19"/>
        <v>0</v>
      </c>
      <c r="AS292" s="249"/>
    </row>
    <row r="293" spans="1:45" ht="30" hidden="1" customHeight="1" x14ac:dyDescent="0.25">
      <c r="A293" s="36" t="s">
        <v>570</v>
      </c>
      <c r="B293" s="9" t="s">
        <v>284</v>
      </c>
      <c r="C293" s="171" t="s">
        <v>686</v>
      </c>
      <c r="D293" s="244" t="s">
        <v>687</v>
      </c>
      <c r="E293" s="266" t="s">
        <v>1052</v>
      </c>
      <c r="F293" s="240">
        <v>0.51</v>
      </c>
      <c r="G293" s="11"/>
      <c r="H293" s="28">
        <v>60</v>
      </c>
      <c r="I293" s="11"/>
      <c r="J293" s="249"/>
      <c r="K293" s="249"/>
      <c r="L293" s="249"/>
      <c r="M293" s="249"/>
      <c r="N293" s="249"/>
      <c r="O293" s="249"/>
      <c r="P293" s="249">
        <f t="shared" si="16"/>
        <v>0</v>
      </c>
      <c r="Q293" s="249"/>
      <c r="T293" s="249"/>
      <c r="U293" s="249"/>
      <c r="V293" s="249"/>
      <c r="W293" s="249"/>
      <c r="X293" s="249"/>
      <c r="Y293" s="249"/>
      <c r="Z293" s="249">
        <f t="shared" si="17"/>
        <v>0</v>
      </c>
      <c r="AA293" s="249"/>
      <c r="AC293" s="249"/>
      <c r="AD293" s="249"/>
      <c r="AE293" s="249"/>
      <c r="AF293" s="249"/>
      <c r="AG293" s="249"/>
      <c r="AH293" s="249"/>
      <c r="AI293" s="249">
        <f t="shared" si="18"/>
        <v>0</v>
      </c>
      <c r="AJ293" s="249"/>
      <c r="AL293" s="249"/>
      <c r="AM293" s="249"/>
      <c r="AN293" s="249"/>
      <c r="AO293" s="249"/>
      <c r="AP293" s="249"/>
      <c r="AQ293" s="249"/>
      <c r="AR293" s="249">
        <f t="shared" si="19"/>
        <v>0</v>
      </c>
      <c r="AS293" s="249"/>
    </row>
    <row r="294" spans="1:45" ht="30" hidden="1" customHeight="1" x14ac:dyDescent="0.25">
      <c r="A294" s="36" t="s">
        <v>570</v>
      </c>
      <c r="B294" s="9" t="s">
        <v>284</v>
      </c>
      <c r="C294" s="171" t="s">
        <v>686</v>
      </c>
      <c r="D294" s="244" t="s">
        <v>687</v>
      </c>
      <c r="E294" s="266" t="s">
        <v>1053</v>
      </c>
      <c r="F294" s="240">
        <v>0.55330000000000001</v>
      </c>
      <c r="G294" s="11"/>
      <c r="H294" s="34">
        <v>11</v>
      </c>
      <c r="I294" s="11"/>
      <c r="J294" s="249"/>
      <c r="K294" s="249"/>
      <c r="L294" s="249"/>
      <c r="M294" s="249"/>
      <c r="N294" s="249"/>
      <c r="O294" s="249"/>
      <c r="P294" s="249">
        <f t="shared" si="16"/>
        <v>0</v>
      </c>
      <c r="Q294" s="249"/>
      <c r="T294" s="249"/>
      <c r="U294" s="249"/>
      <c r="V294" s="249"/>
      <c r="W294" s="249"/>
      <c r="X294" s="249"/>
      <c r="Y294" s="249"/>
      <c r="Z294" s="249">
        <f t="shared" si="17"/>
        <v>0</v>
      </c>
      <c r="AA294" s="249"/>
      <c r="AC294" s="249"/>
      <c r="AD294" s="249"/>
      <c r="AE294" s="249"/>
      <c r="AF294" s="249"/>
      <c r="AG294" s="249"/>
      <c r="AH294" s="249"/>
      <c r="AI294" s="249">
        <f t="shared" si="18"/>
        <v>0</v>
      </c>
      <c r="AJ294" s="249"/>
      <c r="AL294" s="249"/>
      <c r="AM294" s="249"/>
      <c r="AN294" s="249"/>
      <c r="AO294" s="249"/>
      <c r="AP294" s="249"/>
      <c r="AQ294" s="249"/>
      <c r="AR294" s="249">
        <f t="shared" si="19"/>
        <v>0</v>
      </c>
      <c r="AS294" s="249"/>
    </row>
    <row r="295" spans="1:45" ht="30" hidden="1" customHeight="1" x14ac:dyDescent="0.25">
      <c r="A295" s="36" t="s">
        <v>570</v>
      </c>
      <c r="B295" s="9" t="s">
        <v>284</v>
      </c>
      <c r="C295" s="171" t="s">
        <v>686</v>
      </c>
      <c r="D295" s="244" t="s">
        <v>687</v>
      </c>
      <c r="E295" s="266" t="s">
        <v>1053</v>
      </c>
      <c r="F295" s="240">
        <v>0.77080000000000004</v>
      </c>
      <c r="G295" s="11"/>
      <c r="H295" s="34">
        <v>60</v>
      </c>
      <c r="I295" s="11"/>
      <c r="J295" s="249"/>
      <c r="K295" s="249"/>
      <c r="L295" s="249"/>
      <c r="M295" s="249"/>
      <c r="N295" s="249"/>
      <c r="O295" s="249"/>
      <c r="P295" s="249">
        <f t="shared" si="16"/>
        <v>0</v>
      </c>
      <c r="Q295" s="249"/>
      <c r="T295" s="249"/>
      <c r="U295" s="249"/>
      <c r="V295" s="249"/>
      <c r="W295" s="249"/>
      <c r="X295" s="249"/>
      <c r="Y295" s="249"/>
      <c r="Z295" s="249">
        <f t="shared" si="17"/>
        <v>0</v>
      </c>
      <c r="AA295" s="249"/>
      <c r="AC295" s="249"/>
      <c r="AD295" s="249"/>
      <c r="AE295" s="249"/>
      <c r="AF295" s="249"/>
      <c r="AG295" s="249"/>
      <c r="AH295" s="249"/>
      <c r="AI295" s="249">
        <f t="shared" si="18"/>
        <v>0</v>
      </c>
      <c r="AJ295" s="249"/>
      <c r="AL295" s="249"/>
      <c r="AM295" s="249"/>
      <c r="AN295" s="249"/>
      <c r="AO295" s="249"/>
      <c r="AP295" s="249"/>
      <c r="AQ295" s="249"/>
      <c r="AR295" s="249">
        <f t="shared" si="19"/>
        <v>0</v>
      </c>
      <c r="AS295" s="249"/>
    </row>
    <row r="296" spans="1:45" ht="30" hidden="1" customHeight="1" x14ac:dyDescent="0.25">
      <c r="A296" s="36" t="s">
        <v>570</v>
      </c>
      <c r="B296" s="9" t="s">
        <v>284</v>
      </c>
      <c r="C296" s="171" t="s">
        <v>686</v>
      </c>
      <c r="D296" s="244" t="s">
        <v>687</v>
      </c>
      <c r="E296" s="266" t="s">
        <v>1054</v>
      </c>
      <c r="F296" s="235">
        <v>0.83250000000000002</v>
      </c>
      <c r="G296" s="11"/>
      <c r="H296" s="34">
        <v>120</v>
      </c>
      <c r="I296" s="11"/>
      <c r="J296" s="249"/>
      <c r="K296" s="249"/>
      <c r="L296" s="249"/>
      <c r="M296" s="249"/>
      <c r="N296" s="249"/>
      <c r="O296" s="249"/>
      <c r="P296" s="249">
        <f t="shared" si="16"/>
        <v>0</v>
      </c>
      <c r="Q296" s="249"/>
      <c r="T296" s="249"/>
      <c r="U296" s="249"/>
      <c r="V296" s="249"/>
      <c r="W296" s="249"/>
      <c r="X296" s="249"/>
      <c r="Y296" s="249"/>
      <c r="Z296" s="249">
        <f t="shared" si="17"/>
        <v>0</v>
      </c>
      <c r="AA296" s="249"/>
      <c r="AC296" s="249"/>
      <c r="AD296" s="249"/>
      <c r="AE296" s="249"/>
      <c r="AF296" s="249"/>
      <c r="AG296" s="249"/>
      <c r="AH296" s="249"/>
      <c r="AI296" s="249">
        <f t="shared" si="18"/>
        <v>0</v>
      </c>
      <c r="AJ296" s="249"/>
      <c r="AL296" s="249"/>
      <c r="AM296" s="249"/>
      <c r="AN296" s="249"/>
      <c r="AO296" s="249"/>
      <c r="AP296" s="249"/>
      <c r="AQ296" s="249"/>
      <c r="AR296" s="249">
        <f t="shared" si="19"/>
        <v>0</v>
      </c>
      <c r="AS296" s="249"/>
    </row>
    <row r="297" spans="1:45" ht="30" hidden="1" customHeight="1" x14ac:dyDescent="0.25">
      <c r="A297" s="36" t="s">
        <v>570</v>
      </c>
      <c r="B297" s="9" t="s">
        <v>284</v>
      </c>
      <c r="C297" s="171" t="s">
        <v>686</v>
      </c>
      <c r="D297" s="244" t="s">
        <v>687</v>
      </c>
      <c r="E297" s="264" t="s">
        <v>1055</v>
      </c>
      <c r="F297" s="241">
        <v>0.80569999999999997</v>
      </c>
      <c r="G297" s="11"/>
      <c r="H297" s="34">
        <v>72</v>
      </c>
      <c r="I297" s="11"/>
      <c r="J297" s="249"/>
      <c r="K297" s="249"/>
      <c r="L297" s="249"/>
      <c r="M297" s="249"/>
      <c r="N297" s="249"/>
      <c r="O297" s="249"/>
      <c r="P297" s="249">
        <f t="shared" si="16"/>
        <v>0</v>
      </c>
      <c r="Q297" s="249"/>
      <c r="T297" s="249"/>
      <c r="U297" s="249"/>
      <c r="V297" s="249"/>
      <c r="W297" s="249"/>
      <c r="X297" s="249"/>
      <c r="Y297" s="249"/>
      <c r="Z297" s="249">
        <f t="shared" si="17"/>
        <v>0</v>
      </c>
      <c r="AA297" s="249"/>
      <c r="AC297" s="249"/>
      <c r="AD297" s="249"/>
      <c r="AE297" s="249"/>
      <c r="AF297" s="249"/>
      <c r="AG297" s="249"/>
      <c r="AH297" s="249"/>
      <c r="AI297" s="249">
        <f t="shared" si="18"/>
        <v>0</v>
      </c>
      <c r="AJ297" s="249"/>
      <c r="AL297" s="249"/>
      <c r="AM297" s="249"/>
      <c r="AN297" s="249"/>
      <c r="AO297" s="249"/>
      <c r="AP297" s="249"/>
      <c r="AQ297" s="249"/>
      <c r="AR297" s="249">
        <f t="shared" si="19"/>
        <v>0</v>
      </c>
      <c r="AS297" s="249"/>
    </row>
    <row r="298" spans="1:45" ht="30" hidden="1" customHeight="1" x14ac:dyDescent="0.25">
      <c r="A298" s="36" t="s">
        <v>570</v>
      </c>
      <c r="B298" s="9" t="s">
        <v>284</v>
      </c>
      <c r="C298" s="171" t="s">
        <v>686</v>
      </c>
      <c r="D298" s="244" t="s">
        <v>687</v>
      </c>
      <c r="E298" s="264" t="s">
        <v>1053</v>
      </c>
      <c r="F298" s="240">
        <v>0.54</v>
      </c>
      <c r="G298" s="11"/>
      <c r="H298" s="34">
        <v>12</v>
      </c>
      <c r="I298" s="11"/>
      <c r="J298" s="249"/>
      <c r="K298" s="249"/>
      <c r="L298" s="249"/>
      <c r="M298" s="249"/>
      <c r="N298" s="249"/>
      <c r="O298" s="249"/>
      <c r="P298" s="249">
        <f t="shared" si="16"/>
        <v>0</v>
      </c>
      <c r="Q298" s="249"/>
      <c r="T298" s="249"/>
      <c r="U298" s="249"/>
      <c r="V298" s="249"/>
      <c r="W298" s="249"/>
      <c r="X298" s="249"/>
      <c r="Y298" s="249"/>
      <c r="Z298" s="249">
        <f t="shared" si="17"/>
        <v>0</v>
      </c>
      <c r="AA298" s="249"/>
      <c r="AC298" s="249"/>
      <c r="AD298" s="249"/>
      <c r="AE298" s="249"/>
      <c r="AF298" s="249"/>
      <c r="AG298" s="249"/>
      <c r="AH298" s="249"/>
      <c r="AI298" s="249">
        <f t="shared" si="18"/>
        <v>0</v>
      </c>
      <c r="AJ298" s="249"/>
      <c r="AL298" s="249"/>
      <c r="AM298" s="249"/>
      <c r="AN298" s="249"/>
      <c r="AO298" s="249"/>
      <c r="AP298" s="249"/>
      <c r="AQ298" s="249"/>
      <c r="AR298" s="249">
        <f t="shared" si="19"/>
        <v>0</v>
      </c>
      <c r="AS298" s="249"/>
    </row>
    <row r="299" spans="1:45" ht="30" hidden="1" customHeight="1" x14ac:dyDescent="0.25">
      <c r="A299" s="36" t="s">
        <v>570</v>
      </c>
      <c r="B299" s="9" t="s">
        <v>284</v>
      </c>
      <c r="C299" s="171" t="s">
        <v>686</v>
      </c>
      <c r="D299" s="244" t="s">
        <v>687</v>
      </c>
      <c r="E299" s="264" t="s">
        <v>1056</v>
      </c>
      <c r="F299" s="240">
        <v>0.67379999999999995</v>
      </c>
      <c r="G299" s="11"/>
      <c r="H299" s="34">
        <v>36</v>
      </c>
      <c r="I299" s="11"/>
      <c r="J299" s="249"/>
      <c r="K299" s="249"/>
      <c r="L299" s="249"/>
      <c r="M299" s="249"/>
      <c r="N299" s="249"/>
      <c r="O299" s="249"/>
      <c r="P299" s="249">
        <f t="shared" si="16"/>
        <v>0</v>
      </c>
      <c r="Q299" s="249"/>
      <c r="T299" s="249"/>
      <c r="U299" s="249"/>
      <c r="V299" s="249"/>
      <c r="W299" s="249"/>
      <c r="X299" s="249"/>
      <c r="Y299" s="249"/>
      <c r="Z299" s="249">
        <f t="shared" si="17"/>
        <v>0</v>
      </c>
      <c r="AA299" s="249"/>
      <c r="AC299" s="249"/>
      <c r="AD299" s="249"/>
      <c r="AE299" s="249"/>
      <c r="AF299" s="249"/>
      <c r="AG299" s="249"/>
      <c r="AH299" s="249"/>
      <c r="AI299" s="249">
        <f t="shared" si="18"/>
        <v>0</v>
      </c>
      <c r="AJ299" s="249"/>
      <c r="AL299" s="249"/>
      <c r="AM299" s="249"/>
      <c r="AN299" s="249"/>
      <c r="AO299" s="249"/>
      <c r="AP299" s="249"/>
      <c r="AQ299" s="249"/>
      <c r="AR299" s="249">
        <f t="shared" si="19"/>
        <v>0</v>
      </c>
      <c r="AS299" s="249"/>
    </row>
    <row r="300" spans="1:45" ht="30" hidden="1" customHeight="1" x14ac:dyDescent="0.25">
      <c r="A300" s="36" t="s">
        <v>570</v>
      </c>
      <c r="B300" s="9" t="s">
        <v>284</v>
      </c>
      <c r="C300" s="171" t="s">
        <v>686</v>
      </c>
      <c r="D300" s="244" t="s">
        <v>687</v>
      </c>
      <c r="E300" s="264" t="s">
        <v>1053</v>
      </c>
      <c r="F300" s="235">
        <v>0.8337</v>
      </c>
      <c r="G300" s="11"/>
      <c r="H300" s="34">
        <v>12</v>
      </c>
      <c r="I300" s="11"/>
      <c r="J300" s="249"/>
      <c r="K300" s="249"/>
      <c r="L300" s="249"/>
      <c r="M300" s="249"/>
      <c r="N300" s="249"/>
      <c r="O300" s="249"/>
      <c r="P300" s="249">
        <f t="shared" si="16"/>
        <v>0</v>
      </c>
      <c r="Q300" s="249"/>
      <c r="T300" s="249"/>
      <c r="U300" s="249"/>
      <c r="V300" s="249"/>
      <c r="W300" s="249"/>
      <c r="X300" s="249"/>
      <c r="Y300" s="249"/>
      <c r="Z300" s="249">
        <f t="shared" si="17"/>
        <v>0</v>
      </c>
      <c r="AA300" s="249"/>
      <c r="AC300" s="249"/>
      <c r="AD300" s="249"/>
      <c r="AE300" s="249"/>
      <c r="AF300" s="249"/>
      <c r="AG300" s="249"/>
      <c r="AH300" s="249"/>
      <c r="AI300" s="249">
        <f t="shared" si="18"/>
        <v>0</v>
      </c>
      <c r="AJ300" s="249"/>
      <c r="AL300" s="249"/>
      <c r="AM300" s="249"/>
      <c r="AN300" s="249"/>
      <c r="AO300" s="249"/>
      <c r="AP300" s="249"/>
      <c r="AQ300" s="249"/>
      <c r="AR300" s="249">
        <f t="shared" si="19"/>
        <v>0</v>
      </c>
      <c r="AS300" s="249"/>
    </row>
    <row r="301" spans="1:45" ht="30" hidden="1" customHeight="1" x14ac:dyDescent="0.25">
      <c r="A301" s="36" t="s">
        <v>570</v>
      </c>
      <c r="B301" s="9" t="s">
        <v>284</v>
      </c>
      <c r="C301" s="171" t="s">
        <v>686</v>
      </c>
      <c r="D301" s="244" t="s">
        <v>687</v>
      </c>
      <c r="E301" s="264" t="s">
        <v>1057</v>
      </c>
      <c r="F301" s="235">
        <v>1.01</v>
      </c>
      <c r="G301" s="11"/>
      <c r="H301" s="34">
        <v>33</v>
      </c>
      <c r="I301" s="11"/>
      <c r="J301" s="249"/>
      <c r="K301" s="249"/>
      <c r="L301" s="249"/>
      <c r="M301" s="249"/>
      <c r="N301" s="249"/>
      <c r="O301" s="249"/>
      <c r="P301" s="249">
        <f t="shared" si="16"/>
        <v>0</v>
      </c>
      <c r="Q301" s="249"/>
      <c r="T301" s="249"/>
      <c r="U301" s="249"/>
      <c r="V301" s="249"/>
      <c r="W301" s="249"/>
      <c r="X301" s="249"/>
      <c r="Y301" s="249"/>
      <c r="Z301" s="249">
        <f t="shared" si="17"/>
        <v>0</v>
      </c>
      <c r="AA301" s="249"/>
      <c r="AC301" s="249"/>
      <c r="AD301" s="249"/>
      <c r="AE301" s="249"/>
      <c r="AF301" s="249"/>
      <c r="AG301" s="249"/>
      <c r="AH301" s="249"/>
      <c r="AI301" s="249">
        <f t="shared" si="18"/>
        <v>0</v>
      </c>
      <c r="AJ301" s="249"/>
      <c r="AL301" s="249"/>
      <c r="AM301" s="249"/>
      <c r="AN301" s="249"/>
      <c r="AO301" s="249"/>
      <c r="AP301" s="249"/>
      <c r="AQ301" s="249"/>
      <c r="AR301" s="249">
        <f t="shared" si="19"/>
        <v>0</v>
      </c>
      <c r="AS301" s="249"/>
    </row>
    <row r="302" spans="1:45" ht="30" hidden="1" customHeight="1" x14ac:dyDescent="0.25">
      <c r="A302" s="36" t="s">
        <v>570</v>
      </c>
      <c r="B302" s="9" t="s">
        <v>284</v>
      </c>
      <c r="C302" s="171" t="s">
        <v>686</v>
      </c>
      <c r="D302" s="244" t="s">
        <v>687</v>
      </c>
      <c r="E302" s="264" t="s">
        <v>1058</v>
      </c>
      <c r="F302" s="240">
        <v>0.68</v>
      </c>
      <c r="G302" s="11"/>
      <c r="H302" s="34">
        <f>SUM(I302:Y302)</f>
        <v>0</v>
      </c>
      <c r="I302" s="11"/>
      <c r="J302" s="249"/>
      <c r="K302" s="249"/>
      <c r="L302" s="249"/>
      <c r="M302" s="249"/>
      <c r="N302" s="249"/>
      <c r="O302" s="249"/>
      <c r="P302" s="249">
        <f t="shared" si="16"/>
        <v>0</v>
      </c>
      <c r="Q302" s="249"/>
      <c r="T302" s="249"/>
      <c r="U302" s="249"/>
      <c r="V302" s="249"/>
      <c r="W302" s="249"/>
      <c r="X302" s="249"/>
      <c r="Y302" s="249"/>
      <c r="Z302" s="249">
        <f t="shared" si="17"/>
        <v>0</v>
      </c>
      <c r="AA302" s="249"/>
      <c r="AC302" s="249"/>
      <c r="AD302" s="249"/>
      <c r="AE302" s="249"/>
      <c r="AF302" s="249"/>
      <c r="AG302" s="249"/>
      <c r="AH302" s="249"/>
      <c r="AI302" s="249">
        <f t="shared" si="18"/>
        <v>0</v>
      </c>
      <c r="AJ302" s="249"/>
      <c r="AL302" s="249"/>
      <c r="AM302" s="249"/>
      <c r="AN302" s="249"/>
      <c r="AO302" s="249"/>
      <c r="AP302" s="249"/>
      <c r="AQ302" s="249"/>
      <c r="AR302" s="249">
        <f t="shared" si="19"/>
        <v>0</v>
      </c>
      <c r="AS302" s="249"/>
    </row>
    <row r="303" spans="1:45" ht="30" hidden="1" customHeight="1" x14ac:dyDescent="0.25">
      <c r="A303" s="36" t="s">
        <v>570</v>
      </c>
      <c r="B303" s="9" t="s">
        <v>284</v>
      </c>
      <c r="C303" s="171" t="s">
        <v>686</v>
      </c>
      <c r="D303" s="244" t="s">
        <v>687</v>
      </c>
      <c r="E303" s="264" t="s">
        <v>1059</v>
      </c>
      <c r="F303" s="240">
        <v>0.71120000000000005</v>
      </c>
      <c r="G303" s="11"/>
      <c r="H303" s="34">
        <f>SUM(I303:Z303)</f>
        <v>0</v>
      </c>
      <c r="I303" s="11"/>
      <c r="J303" s="249"/>
      <c r="K303" s="249"/>
      <c r="L303" s="249"/>
      <c r="M303" s="249"/>
      <c r="N303" s="249"/>
      <c r="O303" s="249"/>
      <c r="P303" s="249">
        <f t="shared" si="16"/>
        <v>0</v>
      </c>
      <c r="Q303" s="249"/>
      <c r="T303" s="249"/>
      <c r="U303" s="249"/>
      <c r="V303" s="249"/>
      <c r="W303" s="249"/>
      <c r="X303" s="249"/>
      <c r="Y303" s="249"/>
      <c r="Z303" s="249">
        <f t="shared" si="17"/>
        <v>0</v>
      </c>
      <c r="AA303" s="249"/>
      <c r="AC303" s="249"/>
      <c r="AD303" s="249"/>
      <c r="AE303" s="249"/>
      <c r="AF303" s="249"/>
      <c r="AG303" s="249"/>
      <c r="AH303" s="249"/>
      <c r="AI303" s="249">
        <f t="shared" si="18"/>
        <v>0</v>
      </c>
      <c r="AJ303" s="249"/>
      <c r="AL303" s="249"/>
      <c r="AM303" s="249"/>
      <c r="AN303" s="249"/>
      <c r="AO303" s="249"/>
      <c r="AP303" s="249"/>
      <c r="AQ303" s="249"/>
      <c r="AR303" s="249">
        <f t="shared" si="19"/>
        <v>0</v>
      </c>
      <c r="AS303" s="249"/>
    </row>
    <row r="304" spans="1:45" ht="30" hidden="1" customHeight="1" x14ac:dyDescent="0.25">
      <c r="A304" s="36" t="s">
        <v>570</v>
      </c>
      <c r="B304" s="9" t="s">
        <v>284</v>
      </c>
      <c r="C304" s="171" t="s">
        <v>686</v>
      </c>
      <c r="D304" s="244" t="s">
        <v>687</v>
      </c>
      <c r="E304" s="264" t="s">
        <v>1060</v>
      </c>
      <c r="F304" s="240">
        <v>0.57999999999999996</v>
      </c>
      <c r="G304" s="11"/>
      <c r="H304" s="34">
        <f>SUM(I304:Z304)</f>
        <v>0</v>
      </c>
      <c r="I304" s="11"/>
      <c r="J304" s="249"/>
      <c r="K304" s="249"/>
      <c r="L304" s="249"/>
      <c r="M304" s="249"/>
      <c r="N304" s="249"/>
      <c r="O304" s="249"/>
      <c r="P304" s="249">
        <f t="shared" si="16"/>
        <v>0</v>
      </c>
      <c r="Q304" s="249"/>
      <c r="T304" s="249"/>
      <c r="U304" s="249"/>
      <c r="V304" s="249"/>
      <c r="W304" s="249"/>
      <c r="X304" s="249"/>
      <c r="Y304" s="249"/>
      <c r="Z304" s="249">
        <f t="shared" si="17"/>
        <v>0</v>
      </c>
      <c r="AA304" s="249"/>
      <c r="AC304" s="249"/>
      <c r="AD304" s="249"/>
      <c r="AE304" s="249"/>
      <c r="AF304" s="249"/>
      <c r="AG304" s="249"/>
      <c r="AH304" s="249"/>
      <c r="AI304" s="249">
        <f t="shared" si="18"/>
        <v>0</v>
      </c>
      <c r="AJ304" s="249"/>
      <c r="AL304" s="249"/>
      <c r="AM304" s="249"/>
      <c r="AN304" s="249"/>
      <c r="AO304" s="249"/>
      <c r="AP304" s="249"/>
      <c r="AQ304" s="249"/>
      <c r="AR304" s="249">
        <f t="shared" si="19"/>
        <v>0</v>
      </c>
      <c r="AS304" s="249"/>
    </row>
    <row r="305" spans="1:45" ht="30" hidden="1" customHeight="1" x14ac:dyDescent="0.25">
      <c r="A305" s="36" t="s">
        <v>570</v>
      </c>
      <c r="B305" s="9" t="s">
        <v>284</v>
      </c>
      <c r="C305" s="171" t="s">
        <v>686</v>
      </c>
      <c r="D305" s="244" t="s">
        <v>687</v>
      </c>
      <c r="E305" s="267" t="s">
        <v>1060</v>
      </c>
      <c r="F305" s="240">
        <v>0.57999999999999996</v>
      </c>
      <c r="G305" s="11"/>
      <c r="H305" s="28">
        <v>11</v>
      </c>
      <c r="I305" s="11"/>
      <c r="J305" s="249"/>
      <c r="K305" s="249"/>
      <c r="L305" s="249"/>
      <c r="M305" s="249"/>
      <c r="N305" s="249"/>
      <c r="O305" s="249"/>
      <c r="P305" s="249">
        <f t="shared" si="16"/>
        <v>0</v>
      </c>
      <c r="Q305" s="249"/>
      <c r="T305" s="249"/>
      <c r="U305" s="249"/>
      <c r="V305" s="249"/>
      <c r="W305" s="249"/>
      <c r="X305" s="249"/>
      <c r="Y305" s="249"/>
      <c r="Z305" s="249">
        <f t="shared" si="17"/>
        <v>0</v>
      </c>
      <c r="AA305" s="249"/>
      <c r="AC305" s="249"/>
      <c r="AD305" s="249"/>
      <c r="AE305" s="249"/>
      <c r="AF305" s="249"/>
      <c r="AG305" s="249"/>
      <c r="AH305" s="249"/>
      <c r="AI305" s="249">
        <f t="shared" si="18"/>
        <v>0</v>
      </c>
      <c r="AJ305" s="249"/>
      <c r="AL305" s="249"/>
      <c r="AM305" s="249"/>
      <c r="AN305" s="249"/>
      <c r="AO305" s="249"/>
      <c r="AP305" s="249"/>
      <c r="AQ305" s="249"/>
      <c r="AR305" s="249">
        <f t="shared" si="19"/>
        <v>0</v>
      </c>
      <c r="AS305" s="249"/>
    </row>
    <row r="306" spans="1:45" ht="30" hidden="1" customHeight="1" x14ac:dyDescent="0.25">
      <c r="A306" s="36" t="s">
        <v>570</v>
      </c>
      <c r="B306" s="9" t="s">
        <v>284</v>
      </c>
      <c r="C306" s="171" t="s">
        <v>686</v>
      </c>
      <c r="D306" s="244" t="s">
        <v>687</v>
      </c>
      <c r="E306" s="268" t="s">
        <v>1061</v>
      </c>
      <c r="F306" s="240">
        <v>0.43530000000000002</v>
      </c>
      <c r="G306" s="11"/>
      <c r="H306" s="34">
        <v>11</v>
      </c>
      <c r="I306" s="11"/>
      <c r="J306" s="249"/>
      <c r="K306" s="249"/>
      <c r="L306" s="249"/>
      <c r="M306" s="249"/>
      <c r="N306" s="249"/>
      <c r="O306" s="249"/>
      <c r="P306" s="249">
        <f t="shared" si="16"/>
        <v>0</v>
      </c>
      <c r="Q306" s="249"/>
      <c r="T306" s="249"/>
      <c r="U306" s="249"/>
      <c r="V306" s="249"/>
      <c r="W306" s="249"/>
      <c r="X306" s="249"/>
      <c r="Y306" s="249"/>
      <c r="Z306" s="249">
        <f t="shared" si="17"/>
        <v>0</v>
      </c>
      <c r="AA306" s="249"/>
      <c r="AC306" s="249"/>
      <c r="AD306" s="249"/>
      <c r="AE306" s="249"/>
      <c r="AF306" s="249"/>
      <c r="AG306" s="249"/>
      <c r="AH306" s="249"/>
      <c r="AI306" s="249">
        <f t="shared" si="18"/>
        <v>0</v>
      </c>
      <c r="AJ306" s="249"/>
      <c r="AL306" s="249"/>
      <c r="AM306" s="249"/>
      <c r="AN306" s="249"/>
      <c r="AO306" s="249"/>
      <c r="AP306" s="249"/>
      <c r="AQ306" s="249"/>
      <c r="AR306" s="249">
        <f t="shared" si="19"/>
        <v>0</v>
      </c>
      <c r="AS306" s="249"/>
    </row>
    <row r="307" spans="1:45" ht="30" hidden="1" customHeight="1" x14ac:dyDescent="0.25">
      <c r="A307" s="36" t="s">
        <v>570</v>
      </c>
      <c r="B307" s="9" t="s">
        <v>284</v>
      </c>
      <c r="C307" s="171" t="s">
        <v>686</v>
      </c>
      <c r="D307" s="244" t="s">
        <v>687</v>
      </c>
      <c r="E307" s="63" t="s">
        <v>1062</v>
      </c>
      <c r="F307" s="235">
        <v>1.0741000000000001</v>
      </c>
      <c r="G307" s="11"/>
      <c r="H307" s="34">
        <v>110</v>
      </c>
      <c r="I307" s="11"/>
      <c r="J307" s="249"/>
      <c r="K307" s="249"/>
      <c r="L307" s="249"/>
      <c r="M307" s="249"/>
      <c r="N307" s="249"/>
      <c r="O307" s="249"/>
      <c r="P307" s="249">
        <f t="shared" ref="P307:P318" si="20">J307+L307+N307</f>
        <v>0</v>
      </c>
      <c r="Q307" s="249"/>
      <c r="T307" s="249"/>
      <c r="U307" s="249"/>
      <c r="V307" s="249"/>
      <c r="W307" s="249"/>
      <c r="X307" s="249"/>
      <c r="Y307" s="249"/>
      <c r="Z307" s="249">
        <f t="shared" ref="Z307:Z318" si="21">T307+V307+X307</f>
        <v>0</v>
      </c>
      <c r="AA307" s="249"/>
      <c r="AC307" s="249"/>
      <c r="AD307" s="249"/>
      <c r="AE307" s="249"/>
      <c r="AF307" s="249"/>
      <c r="AG307" s="249"/>
      <c r="AH307" s="249"/>
      <c r="AI307" s="249">
        <f t="shared" ref="AI307:AI318" si="22">AC307+AE307+AG307</f>
        <v>0</v>
      </c>
      <c r="AJ307" s="249"/>
      <c r="AL307" s="249"/>
      <c r="AM307" s="249"/>
      <c r="AN307" s="249"/>
      <c r="AO307" s="249"/>
      <c r="AP307" s="249"/>
      <c r="AQ307" s="249"/>
      <c r="AR307" s="249">
        <f t="shared" ref="AR307:AR318" si="23">AL307+AN307+AP307</f>
        <v>0</v>
      </c>
      <c r="AS307" s="249"/>
    </row>
    <row r="308" spans="1:45" ht="30" hidden="1" customHeight="1" x14ac:dyDescent="0.25">
      <c r="A308" s="36" t="s">
        <v>570</v>
      </c>
      <c r="B308" s="9" t="s">
        <v>284</v>
      </c>
      <c r="C308" s="171" t="s">
        <v>686</v>
      </c>
      <c r="D308" s="244" t="s">
        <v>687</v>
      </c>
      <c r="E308" s="269" t="s">
        <v>1063</v>
      </c>
      <c r="F308" s="240">
        <v>0.68179999999999996</v>
      </c>
      <c r="G308" s="11"/>
      <c r="H308" s="34">
        <v>1110</v>
      </c>
      <c r="I308" s="11"/>
      <c r="J308" s="249"/>
      <c r="K308" s="249"/>
      <c r="L308" s="249"/>
      <c r="M308" s="249"/>
      <c r="N308" s="249"/>
      <c r="O308" s="249"/>
      <c r="P308" s="249">
        <f t="shared" si="20"/>
        <v>0</v>
      </c>
      <c r="Q308" s="249"/>
      <c r="T308" s="249"/>
      <c r="U308" s="249"/>
      <c r="V308" s="249"/>
      <c r="W308" s="249"/>
      <c r="X308" s="249"/>
      <c r="Y308" s="249"/>
      <c r="Z308" s="249">
        <f t="shared" si="21"/>
        <v>0</v>
      </c>
      <c r="AA308" s="249"/>
      <c r="AC308" s="249"/>
      <c r="AD308" s="249"/>
      <c r="AE308" s="249"/>
      <c r="AF308" s="249"/>
      <c r="AG308" s="249"/>
      <c r="AH308" s="249"/>
      <c r="AI308" s="249">
        <f t="shared" si="22"/>
        <v>0</v>
      </c>
      <c r="AJ308" s="249"/>
      <c r="AL308" s="249"/>
      <c r="AM308" s="249"/>
      <c r="AN308" s="249"/>
      <c r="AO308" s="249"/>
      <c r="AP308" s="249"/>
      <c r="AQ308" s="249"/>
      <c r="AR308" s="249">
        <f t="shared" si="23"/>
        <v>0</v>
      </c>
      <c r="AS308" s="249"/>
    </row>
    <row r="309" spans="1:45" ht="30" hidden="1" customHeight="1" x14ac:dyDescent="0.25">
      <c r="A309" s="36" t="s">
        <v>570</v>
      </c>
      <c r="B309" s="9" t="s">
        <v>284</v>
      </c>
      <c r="C309" s="171" t="s">
        <v>686</v>
      </c>
      <c r="D309" s="244" t="s">
        <v>687</v>
      </c>
      <c r="E309" s="269" t="s">
        <v>1064</v>
      </c>
      <c r="F309" s="235">
        <v>1.0085999999999999</v>
      </c>
      <c r="G309" s="11"/>
      <c r="H309" s="34">
        <v>220</v>
      </c>
      <c r="I309" s="11"/>
      <c r="J309" s="249"/>
      <c r="K309" s="249"/>
      <c r="L309" s="249"/>
      <c r="M309" s="249"/>
      <c r="N309" s="249"/>
      <c r="O309" s="249"/>
      <c r="P309" s="249">
        <f t="shared" si="20"/>
        <v>0</v>
      </c>
      <c r="Q309" s="249"/>
      <c r="T309" s="249"/>
      <c r="U309" s="249"/>
      <c r="V309" s="249"/>
      <c r="W309" s="249"/>
      <c r="X309" s="249"/>
      <c r="Y309" s="249"/>
      <c r="Z309" s="249">
        <f t="shared" si="21"/>
        <v>0</v>
      </c>
      <c r="AA309" s="249"/>
      <c r="AC309" s="249"/>
      <c r="AD309" s="249"/>
      <c r="AE309" s="249"/>
      <c r="AF309" s="249"/>
      <c r="AG309" s="249"/>
      <c r="AH309" s="249"/>
      <c r="AI309" s="249">
        <f t="shared" si="22"/>
        <v>0</v>
      </c>
      <c r="AJ309" s="249"/>
      <c r="AL309" s="249"/>
      <c r="AM309" s="249"/>
      <c r="AN309" s="249"/>
      <c r="AO309" s="249"/>
      <c r="AP309" s="249"/>
      <c r="AQ309" s="249"/>
      <c r="AR309" s="249">
        <f t="shared" si="23"/>
        <v>0</v>
      </c>
      <c r="AS309" s="249"/>
    </row>
    <row r="310" spans="1:45" ht="30" hidden="1" customHeight="1" x14ac:dyDescent="0.25">
      <c r="A310" s="36" t="s">
        <v>570</v>
      </c>
      <c r="B310" s="9" t="s">
        <v>284</v>
      </c>
      <c r="C310" s="171" t="s">
        <v>686</v>
      </c>
      <c r="D310" s="244" t="s">
        <v>687</v>
      </c>
      <c r="E310" s="269" t="s">
        <v>1065</v>
      </c>
      <c r="F310" s="235">
        <v>0.98180000000000001</v>
      </c>
      <c r="G310" s="11"/>
      <c r="H310" s="34">
        <v>1100</v>
      </c>
      <c r="I310" s="11"/>
      <c r="J310" s="249"/>
      <c r="K310" s="249"/>
      <c r="L310" s="249"/>
      <c r="M310" s="249"/>
      <c r="N310" s="249"/>
      <c r="O310" s="249"/>
      <c r="P310" s="249">
        <f t="shared" si="20"/>
        <v>0</v>
      </c>
      <c r="Q310" s="249"/>
      <c r="T310" s="249"/>
      <c r="U310" s="249"/>
      <c r="V310" s="249"/>
      <c r="W310" s="249"/>
      <c r="X310" s="249"/>
      <c r="Y310" s="249"/>
      <c r="Z310" s="249">
        <f t="shared" si="21"/>
        <v>0</v>
      </c>
      <c r="AA310" s="249"/>
      <c r="AC310" s="249"/>
      <c r="AD310" s="249"/>
      <c r="AE310" s="249"/>
      <c r="AF310" s="249"/>
      <c r="AG310" s="249"/>
      <c r="AH310" s="249"/>
      <c r="AI310" s="249">
        <f t="shared" si="22"/>
        <v>0</v>
      </c>
      <c r="AJ310" s="249"/>
      <c r="AL310" s="249"/>
      <c r="AM310" s="249"/>
      <c r="AN310" s="249"/>
      <c r="AO310" s="249"/>
      <c r="AP310" s="249"/>
      <c r="AQ310" s="249"/>
      <c r="AR310" s="249">
        <f t="shared" si="23"/>
        <v>0</v>
      </c>
      <c r="AS310" s="249"/>
    </row>
    <row r="311" spans="1:45" ht="30" hidden="1" customHeight="1" x14ac:dyDescent="0.25">
      <c r="A311" s="36" t="s">
        <v>570</v>
      </c>
      <c r="B311" s="9" t="s">
        <v>284</v>
      </c>
      <c r="C311" s="171" t="s">
        <v>686</v>
      </c>
      <c r="D311" s="244" t="s">
        <v>687</v>
      </c>
      <c r="E311" s="269" t="s">
        <v>1066</v>
      </c>
      <c r="F311" s="235">
        <v>0.98180000000000001</v>
      </c>
      <c r="G311" s="11"/>
      <c r="H311" s="34">
        <v>2260</v>
      </c>
      <c r="I311" s="11"/>
      <c r="J311" s="249"/>
      <c r="K311" s="249"/>
      <c r="L311" s="249"/>
      <c r="M311" s="249"/>
      <c r="N311" s="249"/>
      <c r="O311" s="249"/>
      <c r="P311" s="249">
        <f t="shared" si="20"/>
        <v>0</v>
      </c>
      <c r="Q311" s="249"/>
      <c r="T311" s="249"/>
      <c r="U311" s="249"/>
      <c r="V311" s="249"/>
      <c r="W311" s="249"/>
      <c r="X311" s="249"/>
      <c r="Y311" s="249"/>
      <c r="Z311" s="249">
        <f t="shared" si="21"/>
        <v>0</v>
      </c>
      <c r="AA311" s="249"/>
      <c r="AC311" s="249"/>
      <c r="AD311" s="249"/>
      <c r="AE311" s="249"/>
      <c r="AF311" s="249"/>
      <c r="AG311" s="249"/>
      <c r="AH311" s="249"/>
      <c r="AI311" s="249">
        <f t="shared" si="22"/>
        <v>0</v>
      </c>
      <c r="AJ311" s="249"/>
      <c r="AL311" s="249"/>
      <c r="AM311" s="249"/>
      <c r="AN311" s="249"/>
      <c r="AO311" s="249"/>
      <c r="AP311" s="249"/>
      <c r="AQ311" s="249"/>
      <c r="AR311" s="249">
        <f t="shared" si="23"/>
        <v>0</v>
      </c>
      <c r="AS311" s="249"/>
    </row>
    <row r="312" spans="1:45" ht="30" hidden="1" customHeight="1" x14ac:dyDescent="0.25">
      <c r="A312" s="36" t="s">
        <v>570</v>
      </c>
      <c r="B312" s="9" t="s">
        <v>284</v>
      </c>
      <c r="C312" s="171" t="s">
        <v>686</v>
      </c>
      <c r="D312" s="244" t="s">
        <v>687</v>
      </c>
      <c r="E312" s="268" t="s">
        <v>1067</v>
      </c>
      <c r="F312" s="235">
        <v>1.0262</v>
      </c>
      <c r="G312" s="11"/>
      <c r="H312" s="34">
        <v>2320</v>
      </c>
      <c r="I312" s="11"/>
      <c r="J312" s="249"/>
      <c r="K312" s="249"/>
      <c r="L312" s="249"/>
      <c r="M312" s="249"/>
      <c r="N312" s="249"/>
      <c r="O312" s="249"/>
      <c r="P312" s="249">
        <f t="shared" si="20"/>
        <v>0</v>
      </c>
      <c r="Q312" s="249"/>
      <c r="T312" s="249"/>
      <c r="U312" s="249"/>
      <c r="V312" s="249"/>
      <c r="W312" s="249"/>
      <c r="X312" s="249"/>
      <c r="Y312" s="249"/>
      <c r="Z312" s="249">
        <f t="shared" si="21"/>
        <v>0</v>
      </c>
      <c r="AA312" s="249"/>
      <c r="AC312" s="249"/>
      <c r="AD312" s="249"/>
      <c r="AE312" s="249"/>
      <c r="AF312" s="249"/>
      <c r="AG312" s="249"/>
      <c r="AH312" s="249"/>
      <c r="AI312" s="249">
        <f t="shared" si="22"/>
        <v>0</v>
      </c>
      <c r="AJ312" s="249"/>
      <c r="AL312" s="249"/>
      <c r="AM312" s="249"/>
      <c r="AN312" s="249"/>
      <c r="AO312" s="249"/>
      <c r="AP312" s="249"/>
      <c r="AQ312" s="249"/>
      <c r="AR312" s="249">
        <f t="shared" si="23"/>
        <v>0</v>
      </c>
      <c r="AS312" s="249"/>
    </row>
    <row r="313" spans="1:45" ht="30" hidden="1" customHeight="1" x14ac:dyDescent="0.25">
      <c r="A313" s="36" t="s">
        <v>570</v>
      </c>
      <c r="B313" s="9" t="s">
        <v>284</v>
      </c>
      <c r="C313" s="171" t="s">
        <v>686</v>
      </c>
      <c r="D313" s="244" t="s">
        <v>687</v>
      </c>
      <c r="E313" s="63" t="s">
        <v>764</v>
      </c>
      <c r="F313" s="240">
        <v>0.78</v>
      </c>
      <c r="G313" s="11"/>
      <c r="H313" s="34">
        <v>560</v>
      </c>
      <c r="I313" s="11"/>
      <c r="J313" s="249"/>
      <c r="K313" s="249"/>
      <c r="L313" s="249"/>
      <c r="M313" s="249"/>
      <c r="N313" s="249"/>
      <c r="O313" s="249"/>
      <c r="P313" s="249">
        <f t="shared" si="20"/>
        <v>0</v>
      </c>
      <c r="Q313" s="249"/>
      <c r="T313" s="249"/>
      <c r="U313" s="249"/>
      <c r="V313" s="249"/>
      <c r="W313" s="249"/>
      <c r="X313" s="249"/>
      <c r="Y313" s="249"/>
      <c r="Z313" s="249">
        <f t="shared" si="21"/>
        <v>0</v>
      </c>
      <c r="AA313" s="249"/>
      <c r="AC313" s="249"/>
      <c r="AD313" s="249"/>
      <c r="AE313" s="249"/>
      <c r="AF313" s="249"/>
      <c r="AG313" s="249"/>
      <c r="AH313" s="249"/>
      <c r="AI313" s="249">
        <f t="shared" si="22"/>
        <v>0</v>
      </c>
      <c r="AJ313" s="249"/>
      <c r="AL313" s="249"/>
      <c r="AM313" s="249"/>
      <c r="AN313" s="249"/>
      <c r="AO313" s="249"/>
      <c r="AP313" s="249"/>
      <c r="AQ313" s="249"/>
      <c r="AR313" s="249">
        <f t="shared" si="23"/>
        <v>0</v>
      </c>
      <c r="AS313" s="249"/>
    </row>
    <row r="314" spans="1:45" ht="30" hidden="1" customHeight="1" x14ac:dyDescent="0.25">
      <c r="A314" s="36" t="s">
        <v>570</v>
      </c>
      <c r="B314" s="9" t="s">
        <v>284</v>
      </c>
      <c r="C314" s="171" t="s">
        <v>686</v>
      </c>
      <c r="D314" s="244" t="s">
        <v>687</v>
      </c>
      <c r="E314" s="270" t="s">
        <v>1060</v>
      </c>
      <c r="F314" s="235">
        <v>1</v>
      </c>
      <c r="G314" s="11"/>
      <c r="H314" s="34">
        <v>11</v>
      </c>
      <c r="I314" s="11"/>
      <c r="J314" s="249"/>
      <c r="K314" s="249"/>
      <c r="L314" s="249"/>
      <c r="M314" s="249"/>
      <c r="N314" s="249"/>
      <c r="O314" s="249"/>
      <c r="P314" s="249">
        <f t="shared" si="20"/>
        <v>0</v>
      </c>
      <c r="Q314" s="249"/>
      <c r="T314" s="249"/>
      <c r="U314" s="249"/>
      <c r="V314" s="249"/>
      <c r="W314" s="249"/>
      <c r="X314" s="249"/>
      <c r="Y314" s="249"/>
      <c r="Z314" s="249">
        <f t="shared" si="21"/>
        <v>0</v>
      </c>
      <c r="AA314" s="249"/>
      <c r="AC314" s="249"/>
      <c r="AD314" s="249"/>
      <c r="AE314" s="249"/>
      <c r="AF314" s="249"/>
      <c r="AG314" s="249"/>
      <c r="AH314" s="249"/>
      <c r="AI314" s="249">
        <f t="shared" si="22"/>
        <v>0</v>
      </c>
      <c r="AJ314" s="249"/>
      <c r="AL314" s="249"/>
      <c r="AM314" s="249"/>
      <c r="AN314" s="249"/>
      <c r="AO314" s="249"/>
      <c r="AP314" s="249"/>
      <c r="AQ314" s="249"/>
      <c r="AR314" s="249">
        <f t="shared" si="23"/>
        <v>0</v>
      </c>
      <c r="AS314" s="249"/>
    </row>
    <row r="315" spans="1:45" ht="30" hidden="1" customHeight="1" x14ac:dyDescent="0.25">
      <c r="A315" s="36" t="s">
        <v>570</v>
      </c>
      <c r="B315" s="9" t="s">
        <v>284</v>
      </c>
      <c r="C315" s="171" t="s">
        <v>686</v>
      </c>
      <c r="D315" s="244" t="s">
        <v>687</v>
      </c>
      <c r="E315" s="269" t="s">
        <v>1068</v>
      </c>
      <c r="F315" s="235">
        <v>2.95</v>
      </c>
      <c r="G315" s="11"/>
      <c r="H315" s="34">
        <v>5700</v>
      </c>
      <c r="I315" s="11"/>
      <c r="J315" s="249"/>
      <c r="K315" s="249"/>
      <c r="L315" s="249"/>
      <c r="M315" s="249"/>
      <c r="N315" s="249"/>
      <c r="O315" s="249"/>
      <c r="P315" s="249">
        <f t="shared" si="20"/>
        <v>0</v>
      </c>
      <c r="Q315" s="249"/>
      <c r="T315" s="249"/>
      <c r="U315" s="249"/>
      <c r="V315" s="249"/>
      <c r="W315" s="249"/>
      <c r="X315" s="249"/>
      <c r="Y315" s="249"/>
      <c r="Z315" s="249">
        <f t="shared" si="21"/>
        <v>0</v>
      </c>
      <c r="AA315" s="249"/>
      <c r="AC315" s="249"/>
      <c r="AD315" s="249"/>
      <c r="AE315" s="249"/>
      <c r="AF315" s="249"/>
      <c r="AG315" s="249"/>
      <c r="AH315" s="249"/>
      <c r="AI315" s="249">
        <f t="shared" si="22"/>
        <v>0</v>
      </c>
      <c r="AJ315" s="249"/>
      <c r="AL315" s="249"/>
      <c r="AM315" s="249"/>
      <c r="AN315" s="249"/>
      <c r="AO315" s="249"/>
      <c r="AP315" s="249"/>
      <c r="AQ315" s="249"/>
      <c r="AR315" s="249">
        <f t="shared" si="23"/>
        <v>0</v>
      </c>
      <c r="AS315" s="249"/>
    </row>
    <row r="316" spans="1:45" ht="30" hidden="1" customHeight="1" x14ac:dyDescent="0.25">
      <c r="A316" s="36" t="s">
        <v>570</v>
      </c>
      <c r="B316" s="9" t="s">
        <v>284</v>
      </c>
      <c r="C316" s="171" t="s">
        <v>686</v>
      </c>
      <c r="D316" s="244" t="s">
        <v>687</v>
      </c>
      <c r="E316" s="269" t="s">
        <v>1069</v>
      </c>
      <c r="F316" s="235">
        <v>2.2599999999999998</v>
      </c>
      <c r="G316" s="11"/>
      <c r="H316" s="34">
        <v>880</v>
      </c>
      <c r="I316" s="11"/>
      <c r="J316" s="249"/>
      <c r="K316" s="249"/>
      <c r="L316" s="249"/>
      <c r="M316" s="249"/>
      <c r="N316" s="249"/>
      <c r="O316" s="249"/>
      <c r="P316" s="249">
        <f t="shared" si="20"/>
        <v>0</v>
      </c>
      <c r="Q316" s="249"/>
      <c r="T316" s="249"/>
      <c r="U316" s="249"/>
      <c r="V316" s="249"/>
      <c r="W316" s="249"/>
      <c r="X316" s="249"/>
      <c r="Y316" s="249"/>
      <c r="Z316" s="249">
        <f t="shared" si="21"/>
        <v>0</v>
      </c>
      <c r="AA316" s="249"/>
      <c r="AC316" s="249"/>
      <c r="AD316" s="249"/>
      <c r="AE316" s="249"/>
      <c r="AF316" s="249"/>
      <c r="AG316" s="249"/>
      <c r="AH316" s="249"/>
      <c r="AI316" s="249">
        <f t="shared" si="22"/>
        <v>0</v>
      </c>
      <c r="AJ316" s="249"/>
      <c r="AL316" s="249"/>
      <c r="AM316" s="249"/>
      <c r="AN316" s="249"/>
      <c r="AO316" s="249"/>
      <c r="AP316" s="249"/>
      <c r="AQ316" s="249"/>
      <c r="AR316" s="249">
        <f t="shared" si="23"/>
        <v>0</v>
      </c>
      <c r="AS316" s="249"/>
    </row>
    <row r="317" spans="1:45" ht="30" hidden="1" customHeight="1" x14ac:dyDescent="0.25">
      <c r="A317" s="36" t="s">
        <v>570</v>
      </c>
      <c r="B317" s="9" t="s">
        <v>284</v>
      </c>
      <c r="C317" s="171" t="s">
        <v>686</v>
      </c>
      <c r="D317" s="244" t="s">
        <v>687</v>
      </c>
      <c r="E317" s="269" t="s">
        <v>1070</v>
      </c>
      <c r="F317" s="235">
        <v>1.82</v>
      </c>
      <c r="G317" s="11"/>
      <c r="H317" s="34">
        <v>220</v>
      </c>
      <c r="I317" s="11"/>
      <c r="J317" s="249"/>
      <c r="K317" s="249"/>
      <c r="L317" s="249"/>
      <c r="M317" s="249"/>
      <c r="N317" s="249"/>
      <c r="O317" s="249"/>
      <c r="P317" s="249">
        <f t="shared" si="20"/>
        <v>0</v>
      </c>
      <c r="Q317" s="249"/>
      <c r="T317" s="249"/>
      <c r="U317" s="249"/>
      <c r="V317" s="249"/>
      <c r="W317" s="249"/>
      <c r="X317" s="249"/>
      <c r="Y317" s="249"/>
      <c r="Z317" s="249">
        <f t="shared" si="21"/>
        <v>0</v>
      </c>
      <c r="AA317" s="249"/>
      <c r="AC317" s="249"/>
      <c r="AD317" s="249"/>
      <c r="AE317" s="249"/>
      <c r="AF317" s="249"/>
      <c r="AG317" s="249"/>
      <c r="AH317" s="249"/>
      <c r="AI317" s="249">
        <f t="shared" si="22"/>
        <v>0</v>
      </c>
      <c r="AJ317" s="249"/>
      <c r="AL317" s="249"/>
      <c r="AM317" s="249"/>
      <c r="AN317" s="249"/>
      <c r="AO317" s="249"/>
      <c r="AP317" s="249"/>
      <c r="AQ317" s="249"/>
      <c r="AR317" s="249">
        <f t="shared" si="23"/>
        <v>0</v>
      </c>
      <c r="AS317" s="249"/>
    </row>
    <row r="318" spans="1:45" ht="30" hidden="1" customHeight="1" x14ac:dyDescent="0.25">
      <c r="A318" s="36" t="s">
        <v>570</v>
      </c>
      <c r="B318" s="9" t="s">
        <v>284</v>
      </c>
      <c r="C318" s="171" t="s">
        <v>686</v>
      </c>
      <c r="D318" s="56" t="s">
        <v>687</v>
      </c>
      <c r="E318" s="269" t="s">
        <v>1071</v>
      </c>
      <c r="F318" s="11"/>
      <c r="G318" s="11"/>
      <c r="H318" s="34">
        <v>165</v>
      </c>
      <c r="I318" s="11"/>
      <c r="J318" s="249"/>
      <c r="K318" s="249"/>
      <c r="L318" s="249"/>
      <c r="M318" s="249"/>
      <c r="N318" s="249"/>
      <c r="O318" s="249"/>
      <c r="P318" s="249">
        <f t="shared" si="20"/>
        <v>0</v>
      </c>
      <c r="Q318" s="249"/>
      <c r="T318" s="249"/>
      <c r="U318" s="249"/>
      <c r="V318" s="249"/>
      <c r="W318" s="249"/>
      <c r="X318" s="249"/>
      <c r="Y318" s="249"/>
      <c r="Z318" s="249">
        <f t="shared" si="21"/>
        <v>0</v>
      </c>
      <c r="AA318" s="249"/>
      <c r="AC318" s="249"/>
      <c r="AD318" s="249"/>
      <c r="AE318" s="249"/>
      <c r="AF318" s="249"/>
      <c r="AG318" s="249"/>
      <c r="AH318" s="249"/>
      <c r="AI318" s="249">
        <f t="shared" si="22"/>
        <v>0</v>
      </c>
      <c r="AJ318" s="249"/>
      <c r="AL318" s="249"/>
      <c r="AM318" s="249"/>
      <c r="AN318" s="249"/>
      <c r="AO318" s="249"/>
      <c r="AP318" s="249"/>
      <c r="AQ318" s="249"/>
      <c r="AR318" s="249">
        <f t="shared" si="23"/>
        <v>0</v>
      </c>
      <c r="AS318" s="249"/>
    </row>
  </sheetData>
  <autoFilter ref="A6:I318" xr:uid="{AF7B140D-1CC4-489D-8537-C183530FB47E}">
    <filterColumn colId="2">
      <filters>
        <filter val="GESTION DE COBRO COACTIVO"/>
      </filters>
    </filterColumn>
  </autoFilter>
  <mergeCells count="41">
    <mergeCell ref="A2:H4"/>
    <mergeCell ref="J2:AS4"/>
    <mergeCell ref="A5:E5"/>
    <mergeCell ref="G5:H5"/>
    <mergeCell ref="J5:J6"/>
    <mergeCell ref="K5:K6"/>
    <mergeCell ref="L5:L6"/>
    <mergeCell ref="M5:M6"/>
    <mergeCell ref="N5:N6"/>
    <mergeCell ref="O5:O6"/>
    <mergeCell ref="AA5:AA6"/>
    <mergeCell ref="P5:P6"/>
    <mergeCell ref="Q5:Q6"/>
    <mergeCell ref="R5:R6"/>
    <mergeCell ref="S5:S6"/>
    <mergeCell ref="T5:T6"/>
    <mergeCell ref="U5:U6"/>
    <mergeCell ref="V5:V6"/>
    <mergeCell ref="W5:W6"/>
    <mergeCell ref="X5:X6"/>
    <mergeCell ref="Y5:Y6"/>
    <mergeCell ref="Z5:Z6"/>
    <mergeCell ref="AM5:AM6"/>
    <mergeCell ref="AB5:AB6"/>
    <mergeCell ref="AC5:AC6"/>
    <mergeCell ref="AD5:AD6"/>
    <mergeCell ref="AE5:AE6"/>
    <mergeCell ref="AF5:AF6"/>
    <mergeCell ref="AG5:AG6"/>
    <mergeCell ref="AH5:AH6"/>
    <mergeCell ref="AI5:AI6"/>
    <mergeCell ref="AJ5:AJ6"/>
    <mergeCell ref="AK5:AK6"/>
    <mergeCell ref="AL5:AL6"/>
    <mergeCell ref="AT5:AT6"/>
    <mergeCell ref="AN5:AN6"/>
    <mergeCell ref="AO5:AO6"/>
    <mergeCell ref="AP5:AP6"/>
    <mergeCell ref="AQ5:AQ6"/>
    <mergeCell ref="AR5:AR6"/>
    <mergeCell ref="AS5:AS6"/>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6C47B-14C5-4EFF-BF5A-DAF16BD1D7DA}">
  <dimension ref="B1:J8"/>
  <sheetViews>
    <sheetView showGridLines="0" zoomScale="70" zoomScaleNormal="70" workbookViewId="0">
      <pane ySplit="6" topLeftCell="A7" activePane="bottomLeft" state="frozen"/>
      <selection pane="bottomLeft"/>
    </sheetView>
  </sheetViews>
  <sheetFormatPr baseColWidth="10" defaultColWidth="11.42578125" defaultRowHeight="15" x14ac:dyDescent="0.25"/>
  <cols>
    <col min="1" max="1" width="11.42578125" style="46"/>
    <col min="2" max="2" width="29.140625" style="46" customWidth="1"/>
    <col min="3" max="3" width="30.42578125" style="46" customWidth="1"/>
    <col min="4" max="4" width="41.5703125" style="46" customWidth="1"/>
    <col min="5" max="5" width="38.42578125" style="46" customWidth="1"/>
    <col min="6" max="6" width="15.85546875" style="46" customWidth="1"/>
    <col min="7" max="9" width="11.140625" style="46" customWidth="1"/>
    <col min="10" max="10" width="39.5703125" style="46" customWidth="1"/>
    <col min="11" max="16384" width="11.42578125" style="46"/>
  </cols>
  <sheetData>
    <row r="1" spans="2:10" ht="48.95" customHeight="1" x14ac:dyDescent="0.25"/>
    <row r="2" spans="2:10" ht="14.45" customHeight="1" x14ac:dyDescent="0.25"/>
    <row r="3" spans="2:10" ht="51.75" customHeight="1" x14ac:dyDescent="0.25">
      <c r="B3" s="622" t="s">
        <v>23</v>
      </c>
      <c r="C3" s="622"/>
      <c r="D3" s="622"/>
      <c r="E3" s="622"/>
      <c r="F3" s="622"/>
    </row>
    <row r="4" spans="2:10" ht="11.1" customHeight="1" x14ac:dyDescent="0.25"/>
    <row r="5" spans="2:10" x14ac:dyDescent="0.25">
      <c r="B5" s="631" t="s">
        <v>24</v>
      </c>
      <c r="C5" s="631"/>
      <c r="D5" s="631"/>
      <c r="E5" s="631"/>
      <c r="F5" s="631"/>
      <c r="G5" s="631"/>
      <c r="H5" s="631"/>
      <c r="I5" s="631"/>
      <c r="J5" s="631"/>
    </row>
    <row r="6" spans="2:10" ht="30" x14ac:dyDescent="0.25">
      <c r="B6" s="87" t="s">
        <v>25</v>
      </c>
      <c r="C6" s="87" t="s">
        <v>26</v>
      </c>
      <c r="D6" s="87" t="s">
        <v>27</v>
      </c>
      <c r="E6" s="87" t="s">
        <v>28</v>
      </c>
      <c r="F6" s="564" t="s">
        <v>29</v>
      </c>
      <c r="G6" s="565" t="s">
        <v>30</v>
      </c>
      <c r="H6" s="565" t="s">
        <v>31</v>
      </c>
      <c r="I6" s="565" t="s">
        <v>32</v>
      </c>
      <c r="J6" s="564" t="s">
        <v>33</v>
      </c>
    </row>
    <row r="7" spans="2:10" ht="39.75" customHeight="1" x14ac:dyDescent="0.25">
      <c r="B7" s="73" t="s">
        <v>34</v>
      </c>
      <c r="C7" s="73" t="s">
        <v>35</v>
      </c>
      <c r="D7" s="86" t="s">
        <v>36</v>
      </c>
      <c r="E7" s="563" t="s">
        <v>37</v>
      </c>
      <c r="F7" s="73">
        <v>23</v>
      </c>
      <c r="G7" s="73">
        <v>21</v>
      </c>
      <c r="H7" s="73">
        <v>21.33</v>
      </c>
      <c r="I7" s="73">
        <v>21.33</v>
      </c>
      <c r="J7" s="566" t="s">
        <v>38</v>
      </c>
    </row>
    <row r="8" spans="2:10" ht="39.75" customHeight="1" x14ac:dyDescent="0.25">
      <c r="B8" s="86" t="s">
        <v>39</v>
      </c>
      <c r="C8" s="86" t="s">
        <v>40</v>
      </c>
      <c r="D8" s="86" t="s">
        <v>41</v>
      </c>
      <c r="E8" s="563" t="s">
        <v>42</v>
      </c>
      <c r="F8" s="73">
        <v>2</v>
      </c>
      <c r="G8" s="73" t="s">
        <v>43</v>
      </c>
      <c r="H8" s="73">
        <v>0.95</v>
      </c>
      <c r="I8" s="73">
        <v>0.5</v>
      </c>
      <c r="J8" s="566" t="s">
        <v>38</v>
      </c>
    </row>
  </sheetData>
  <mergeCells count="2">
    <mergeCell ref="B3:F3"/>
    <mergeCell ref="B5:J5"/>
  </mergeCells>
  <hyperlinks>
    <hyperlink ref="J7" r:id="rId1" xr:uid="{822F6929-2E02-4BF6-B7D4-6B74FD025207}"/>
    <hyperlink ref="J8" r:id="rId2" xr:uid="{4AAE2082-4510-401F-9B07-615AC34FA1DD}"/>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068C8-E9EC-490D-808E-16233BDCADAF}">
  <dimension ref="B1:P43"/>
  <sheetViews>
    <sheetView showGridLines="0" zoomScale="80" zoomScaleNormal="80" workbookViewId="0">
      <pane xSplit="3" ySplit="6" topLeftCell="D36" activePane="bottomRight" state="frozen"/>
      <selection pane="topRight" activeCell="B1" sqref="B1"/>
      <selection pane="bottomLeft" activeCell="A2" sqref="A2"/>
      <selection pane="bottomRight"/>
    </sheetView>
  </sheetViews>
  <sheetFormatPr baseColWidth="10" defaultColWidth="11.42578125" defaultRowHeight="15" x14ac:dyDescent="0.25"/>
  <cols>
    <col min="1" max="1" width="6.5703125" style="84" customWidth="1"/>
    <col min="2" max="2" width="13.5703125" style="84" customWidth="1"/>
    <col min="3" max="3" width="34.85546875" style="84" customWidth="1"/>
    <col min="4" max="4" width="37.42578125" style="84" customWidth="1"/>
    <col min="5" max="5" width="28.42578125" style="84" customWidth="1"/>
    <col min="6" max="6" width="11.140625" style="84" customWidth="1"/>
    <col min="7" max="7" width="12.140625" style="84" customWidth="1"/>
    <col min="8" max="8" width="13.28515625" style="84" customWidth="1"/>
    <col min="9" max="9" width="12.140625" style="84" customWidth="1"/>
    <col min="10" max="10" width="14.42578125" style="96" customWidth="1"/>
    <col min="11" max="11" width="12.85546875" style="84" customWidth="1"/>
    <col min="12" max="12" width="11.42578125" style="96"/>
    <col min="13" max="16384" width="11.42578125" style="84"/>
  </cols>
  <sheetData>
    <row r="1" spans="2:16" ht="48.95" customHeight="1" x14ac:dyDescent="0.25"/>
    <row r="2" spans="2:16" ht="14.1" customHeight="1" x14ac:dyDescent="0.25"/>
    <row r="3" spans="2:16" ht="30" customHeight="1" x14ac:dyDescent="0.25">
      <c r="B3" s="622" t="s">
        <v>44</v>
      </c>
      <c r="C3" s="622"/>
      <c r="D3" s="622"/>
      <c r="E3" s="622"/>
    </row>
    <row r="4" spans="2:16" ht="14.1" customHeight="1" x14ac:dyDescent="0.25"/>
    <row r="5" spans="2:16" ht="14.45" customHeight="1" x14ac:dyDescent="0.25">
      <c r="B5" s="645" t="s">
        <v>45</v>
      </c>
      <c r="C5" s="645"/>
      <c r="D5" s="645"/>
      <c r="E5" s="645"/>
      <c r="F5" s="638" t="s">
        <v>46</v>
      </c>
      <c r="G5" s="638"/>
      <c r="H5" s="638"/>
      <c r="I5" s="638"/>
      <c r="J5" s="638"/>
      <c r="K5" s="638"/>
      <c r="L5" s="638"/>
      <c r="M5" s="638"/>
      <c r="N5" s="638"/>
      <c r="O5" s="638"/>
      <c r="P5" s="638"/>
    </row>
    <row r="6" spans="2:16" ht="42.6" customHeight="1" x14ac:dyDescent="0.25">
      <c r="B6" s="91" t="s">
        <v>47</v>
      </c>
      <c r="C6" s="91" t="s">
        <v>48</v>
      </c>
      <c r="D6" s="398" t="s">
        <v>49</v>
      </c>
      <c r="E6" s="91" t="s">
        <v>50</v>
      </c>
      <c r="F6" s="447" t="s">
        <v>51</v>
      </c>
      <c r="G6" s="447" t="s">
        <v>52</v>
      </c>
      <c r="H6" s="514" t="s">
        <v>53</v>
      </c>
      <c r="I6" s="448" t="s">
        <v>54</v>
      </c>
      <c r="J6" s="448" t="s">
        <v>55</v>
      </c>
      <c r="K6" s="449" t="s">
        <v>56</v>
      </c>
      <c r="L6" s="449" t="s">
        <v>57</v>
      </c>
      <c r="M6" s="448" t="s">
        <v>58</v>
      </c>
      <c r="N6" s="448" t="s">
        <v>59</v>
      </c>
      <c r="O6" s="449" t="s">
        <v>60</v>
      </c>
      <c r="P6" s="449" t="s">
        <v>61</v>
      </c>
    </row>
    <row r="7" spans="2:16" ht="75.75" customHeight="1" x14ac:dyDescent="0.25">
      <c r="B7" s="639" t="s">
        <v>62</v>
      </c>
      <c r="C7" s="639" t="s">
        <v>63</v>
      </c>
      <c r="D7" s="88" t="s">
        <v>64</v>
      </c>
      <c r="E7" s="85" t="s">
        <v>65</v>
      </c>
      <c r="F7" s="520">
        <f>+OBRAS!H7</f>
        <v>0.56999999999999995</v>
      </c>
      <c r="G7" s="642">
        <f>+AVERAGE(F7:F11)</f>
        <v>0.79799999999999993</v>
      </c>
      <c r="H7" s="632">
        <f>+J7+L7+N7+P7</f>
        <v>0.308</v>
      </c>
      <c r="I7" s="557">
        <f>+OBRAS!Q7</f>
        <v>0.14100000000000001</v>
      </c>
      <c r="J7" s="567">
        <f>+AVERAGE(I7:I11)</f>
        <v>0.17099999999999999</v>
      </c>
      <c r="K7" s="557">
        <f>+OBRAS!AA7</f>
        <v>0.14100000000000001</v>
      </c>
      <c r="L7" s="567">
        <f>+AVERAGE(K7:K11)</f>
        <v>0.13700000000000001</v>
      </c>
      <c r="M7" s="399"/>
      <c r="N7" s="458"/>
      <c r="O7" s="399"/>
      <c r="P7" s="458"/>
    </row>
    <row r="8" spans="2:16" ht="38.25" customHeight="1" x14ac:dyDescent="0.25">
      <c r="B8" s="640"/>
      <c r="C8" s="640"/>
      <c r="D8" s="88" t="s">
        <v>66</v>
      </c>
      <c r="E8" s="85" t="s">
        <v>65</v>
      </c>
      <c r="F8" s="520">
        <f>+OBRAS!H8</f>
        <v>0.56999999999999995</v>
      </c>
      <c r="G8" s="643"/>
      <c r="H8" s="633"/>
      <c r="I8" s="557">
        <f>+OBRAS!Q8</f>
        <v>0.14100000000000001</v>
      </c>
      <c r="J8" s="568"/>
      <c r="K8" s="557">
        <f>+OBRAS!AA8</f>
        <v>0.14100000000000001</v>
      </c>
      <c r="L8" s="568"/>
      <c r="M8" s="399"/>
      <c r="N8" s="459"/>
      <c r="O8" s="399"/>
      <c r="P8" s="459"/>
    </row>
    <row r="9" spans="2:16" ht="36" customHeight="1" x14ac:dyDescent="0.25">
      <c r="B9" s="640"/>
      <c r="C9" s="640"/>
      <c r="D9" s="88" t="s">
        <v>67</v>
      </c>
      <c r="E9" s="85" t="s">
        <v>68</v>
      </c>
      <c r="F9" s="520">
        <f>+CONCEPTUALIZACION!H8</f>
        <v>1</v>
      </c>
      <c r="G9" s="643"/>
      <c r="H9" s="633"/>
      <c r="I9" s="557">
        <f>+CONCEPTUALIZACION!Q8</f>
        <v>0.32999999999999996</v>
      </c>
      <c r="J9" s="568"/>
      <c r="K9" s="557">
        <f>+CONCEPTUALIZACION!AA8</f>
        <v>0.17</v>
      </c>
      <c r="L9" s="568"/>
      <c r="M9" s="399"/>
      <c r="N9" s="459"/>
      <c r="O9" s="399"/>
      <c r="P9" s="459"/>
    </row>
    <row r="10" spans="2:16" ht="36" customHeight="1" x14ac:dyDescent="0.25">
      <c r="B10" s="640"/>
      <c r="C10" s="640"/>
      <c r="D10" s="89" t="s">
        <v>69</v>
      </c>
      <c r="E10" s="85" t="s">
        <v>68</v>
      </c>
      <c r="F10" s="520">
        <f>+CONCEPTUALIZACION!H9</f>
        <v>1</v>
      </c>
      <c r="G10" s="643"/>
      <c r="H10" s="633"/>
      <c r="I10" s="557">
        <f>+CONCEPTUALIZACION!Q9</f>
        <v>0.03</v>
      </c>
      <c r="J10" s="568"/>
      <c r="K10" s="557">
        <f>+CONCEPTUALIZACION!AA9</f>
        <v>0.02</v>
      </c>
      <c r="L10" s="568"/>
      <c r="M10" s="399"/>
      <c r="N10" s="459"/>
      <c r="O10" s="399"/>
      <c r="P10" s="459"/>
    </row>
    <row r="11" spans="2:16" ht="31.5" customHeight="1" x14ac:dyDescent="0.25">
      <c r="B11" s="640"/>
      <c r="C11" s="641"/>
      <c r="D11" s="88" t="s">
        <v>70</v>
      </c>
      <c r="E11" s="85" t="s">
        <v>65</v>
      </c>
      <c r="F11" s="520">
        <f>+OBRAS!H9</f>
        <v>0.85</v>
      </c>
      <c r="G11" s="644"/>
      <c r="H11" s="634"/>
      <c r="I11" s="557">
        <f>+OBRAS!Q9</f>
        <v>0.21299999999999997</v>
      </c>
      <c r="J11" s="569"/>
      <c r="K11" s="557">
        <f>+OBRAS!AA9</f>
        <v>0.21299999999999997</v>
      </c>
      <c r="L11" s="569"/>
      <c r="M11" s="399"/>
      <c r="N11" s="460"/>
      <c r="O11" s="399"/>
      <c r="P11" s="460"/>
    </row>
    <row r="12" spans="2:16" ht="63.75" customHeight="1" x14ac:dyDescent="0.25">
      <c r="B12" s="640"/>
      <c r="C12" s="86" t="s">
        <v>71</v>
      </c>
      <c r="D12" s="85" t="s">
        <v>72</v>
      </c>
      <c r="E12" s="85" t="s">
        <v>65</v>
      </c>
      <c r="F12" s="520">
        <f>+OBRAS!H10</f>
        <v>0.56999999999999995</v>
      </c>
      <c r="G12" s="520">
        <f>+F12</f>
        <v>0.56999999999999995</v>
      </c>
      <c r="H12" s="555">
        <f>+J12+L12+N12+P12</f>
        <v>0.28200000000000003</v>
      </c>
      <c r="I12" s="557">
        <f>+OBRAS!Q10</f>
        <v>0.14100000000000001</v>
      </c>
      <c r="J12" s="461">
        <f>+I12</f>
        <v>0.14100000000000001</v>
      </c>
      <c r="K12" s="557">
        <f>+OBRAS!AA10</f>
        <v>0.14100000000000001</v>
      </c>
      <c r="L12" s="461">
        <f>+K12</f>
        <v>0.14100000000000001</v>
      </c>
      <c r="M12" s="399"/>
      <c r="N12" s="461"/>
      <c r="O12" s="399"/>
      <c r="P12" s="461"/>
    </row>
    <row r="13" spans="2:16" ht="51.75" customHeight="1" x14ac:dyDescent="0.25">
      <c r="B13" s="640"/>
      <c r="C13" s="639" t="s">
        <v>73</v>
      </c>
      <c r="D13" s="85" t="s">
        <v>74</v>
      </c>
      <c r="E13" s="85" t="s">
        <v>75</v>
      </c>
      <c r="F13" s="401" t="s">
        <v>76</v>
      </c>
      <c r="G13" s="642">
        <f>+AVERAGE(F14:F16)</f>
        <v>0.9</v>
      </c>
      <c r="H13" s="632">
        <f>+J13+L13+N13+P13</f>
        <v>0.29846460827557236</v>
      </c>
      <c r="I13" s="401" t="s">
        <v>76</v>
      </c>
      <c r="J13" s="567">
        <f>+AVERAGE(I14:I16)</f>
        <v>0.16513127494223903</v>
      </c>
      <c r="K13" s="401" t="s">
        <v>76</v>
      </c>
      <c r="L13" s="567">
        <f>+AVERAGE(K14:K16)</f>
        <v>0.13333333333333333</v>
      </c>
      <c r="M13" s="401"/>
      <c r="N13" s="458"/>
      <c r="O13" s="401"/>
      <c r="P13" s="458"/>
    </row>
    <row r="14" spans="2:16" ht="108" customHeight="1" x14ac:dyDescent="0.25">
      <c r="B14" s="640"/>
      <c r="C14" s="640"/>
      <c r="D14" s="85" t="s">
        <v>77</v>
      </c>
      <c r="E14" s="85" t="s">
        <v>78</v>
      </c>
      <c r="F14" s="521">
        <f>+PLANEACION!H8</f>
        <v>0.7</v>
      </c>
      <c r="G14" s="643"/>
      <c r="H14" s="633"/>
      <c r="I14" s="558">
        <f>+PLANEACION!S8</f>
        <v>0.1</v>
      </c>
      <c r="J14" s="568"/>
      <c r="K14" s="558">
        <f>+PLANEACION!AC8</f>
        <v>0.15000000000000002</v>
      </c>
      <c r="L14" s="568"/>
      <c r="M14" s="400"/>
      <c r="N14" s="459"/>
      <c r="O14" s="400"/>
      <c r="P14" s="459"/>
    </row>
    <row r="15" spans="2:16" ht="41.25" customHeight="1" x14ac:dyDescent="0.25">
      <c r="B15" s="640"/>
      <c r="C15" s="640"/>
      <c r="D15" s="85" t="s">
        <v>79</v>
      </c>
      <c r="E15" s="85" t="s">
        <v>80</v>
      </c>
      <c r="F15" s="521">
        <f>+'SERVICIO CIUDADANO'!H8</f>
        <v>1</v>
      </c>
      <c r="G15" s="643"/>
      <c r="H15" s="633"/>
      <c r="I15" s="558">
        <f>+'SERVICIO CIUDADANO'!Q8</f>
        <v>0.1</v>
      </c>
      <c r="J15" s="568"/>
      <c r="K15" s="558">
        <f>+'SERVICIO CIUDADANO'!AA8</f>
        <v>0.25</v>
      </c>
      <c r="L15" s="568"/>
      <c r="M15" s="400"/>
      <c r="N15" s="459"/>
      <c r="O15" s="400"/>
      <c r="P15" s="459"/>
    </row>
    <row r="16" spans="2:16" ht="48" customHeight="1" x14ac:dyDescent="0.25">
      <c r="B16" s="641"/>
      <c r="C16" s="641"/>
      <c r="D16" s="85" t="s">
        <v>81</v>
      </c>
      <c r="E16" s="85" t="s">
        <v>82</v>
      </c>
      <c r="F16" s="520">
        <v>1</v>
      </c>
      <c r="G16" s="644"/>
      <c r="H16" s="634"/>
      <c r="I16" s="557">
        <f>+COMUNICACIONES!Q30</f>
        <v>0.29539382482671711</v>
      </c>
      <c r="J16" s="569"/>
      <c r="K16" s="557">
        <f>+COMUNICACIONES!AA30</f>
        <v>0</v>
      </c>
      <c r="L16" s="569"/>
      <c r="M16" s="399"/>
      <c r="N16" s="460"/>
      <c r="O16" s="399"/>
      <c r="P16" s="460"/>
    </row>
    <row r="17" spans="2:16" ht="38.25" customHeight="1" x14ac:dyDescent="0.25">
      <c r="B17" s="651" t="s">
        <v>16</v>
      </c>
      <c r="C17" s="651" t="s">
        <v>83</v>
      </c>
      <c r="D17" s="547" t="s">
        <v>84</v>
      </c>
      <c r="E17" s="547" t="s">
        <v>85</v>
      </c>
      <c r="F17" s="522">
        <f>+TECNOLOGIA!H7</f>
        <v>0.5</v>
      </c>
      <c r="G17" s="646">
        <f>+AVERAGE(F17:F20)</f>
        <v>0.33333333333333331</v>
      </c>
      <c r="H17" s="635">
        <f>+J17+L17+N17+P17</f>
        <v>0.27749999999999997</v>
      </c>
      <c r="I17" s="387">
        <f>+TECNOLOGIA!Q7</f>
        <v>0</v>
      </c>
      <c r="J17" s="570">
        <f>+AVERAGE(I17:I20)</f>
        <v>0.06</v>
      </c>
      <c r="K17" s="387">
        <f>+TECNOLOGIA!AA7</f>
        <v>0.33</v>
      </c>
      <c r="L17" s="570">
        <f>+AVERAGE(K17:K20)</f>
        <v>0.2175</v>
      </c>
      <c r="M17" s="402"/>
      <c r="N17" s="462"/>
      <c r="O17" s="402"/>
      <c r="P17" s="462"/>
    </row>
    <row r="18" spans="2:16" ht="48" customHeight="1" x14ac:dyDescent="0.25">
      <c r="B18" s="649"/>
      <c r="C18" s="649"/>
      <c r="D18" s="547" t="s">
        <v>86</v>
      </c>
      <c r="E18" s="547" t="s">
        <v>85</v>
      </c>
      <c r="F18" s="522">
        <f>+TECNOLOGIA!H8</f>
        <v>0</v>
      </c>
      <c r="G18" s="647"/>
      <c r="H18" s="636"/>
      <c r="I18" s="387">
        <f>+TECNOLOGIA!Q8</f>
        <v>0</v>
      </c>
      <c r="J18" s="571"/>
      <c r="K18" s="387">
        <f>+TECNOLOGIA!AA8</f>
        <v>0.03</v>
      </c>
      <c r="L18" s="571"/>
      <c r="M18" s="402"/>
      <c r="N18" s="463"/>
      <c r="O18" s="402"/>
      <c r="P18" s="463"/>
    </row>
    <row r="19" spans="2:16" ht="45" x14ac:dyDescent="0.25">
      <c r="B19" s="649"/>
      <c r="C19" s="649"/>
      <c r="D19" s="547" t="s">
        <v>87</v>
      </c>
      <c r="E19" s="547" t="s">
        <v>85</v>
      </c>
      <c r="F19" s="522">
        <f>+TECNOLOGIA!H9</f>
        <v>0.5</v>
      </c>
      <c r="G19" s="647"/>
      <c r="H19" s="636"/>
      <c r="I19" s="387">
        <f>+TECNOLOGIA!Q9</f>
        <v>0</v>
      </c>
      <c r="J19" s="571"/>
      <c r="K19" s="387">
        <f>+TECNOLOGIA!AA8</f>
        <v>0.03</v>
      </c>
      <c r="L19" s="571"/>
      <c r="M19" s="402"/>
      <c r="N19" s="463"/>
      <c r="O19" s="402"/>
      <c r="P19" s="463"/>
    </row>
    <row r="20" spans="2:16" ht="29.45" customHeight="1" x14ac:dyDescent="0.25">
      <c r="B20" s="649"/>
      <c r="C20" s="649"/>
      <c r="D20" s="547" t="s">
        <v>88</v>
      </c>
      <c r="E20" s="547" t="s">
        <v>85</v>
      </c>
      <c r="F20" s="522" t="str">
        <f>+TECNOLOGIA!H10</f>
        <v>17.5%</v>
      </c>
      <c r="G20" s="647"/>
      <c r="H20" s="636"/>
      <c r="I20" s="387">
        <f>+TECNOLOGIA!Q10</f>
        <v>0.24</v>
      </c>
      <c r="J20" s="571"/>
      <c r="K20" s="387">
        <f>+TECNOLOGIA!AA10</f>
        <v>0.48</v>
      </c>
      <c r="L20" s="571"/>
      <c r="M20" s="402"/>
      <c r="N20" s="463"/>
      <c r="O20" s="402"/>
      <c r="P20" s="463"/>
    </row>
    <row r="21" spans="2:16" ht="28.5" customHeight="1" x14ac:dyDescent="0.25">
      <c r="B21" s="649"/>
      <c r="C21" s="650"/>
      <c r="D21" s="547" t="s">
        <v>89</v>
      </c>
      <c r="E21" s="547" t="s">
        <v>85</v>
      </c>
      <c r="F21" s="522" t="str">
        <f>+TECNOLOGIA!H11</f>
        <v>NA</v>
      </c>
      <c r="G21" s="648"/>
      <c r="H21" s="637"/>
      <c r="I21" s="402" t="s">
        <v>76</v>
      </c>
      <c r="J21" s="572"/>
      <c r="K21" s="402" t="s">
        <v>76</v>
      </c>
      <c r="L21" s="572"/>
      <c r="M21" s="402"/>
      <c r="N21" s="464"/>
      <c r="O21" s="402"/>
      <c r="P21" s="464"/>
    </row>
    <row r="22" spans="2:16" ht="51.75" customHeight="1" x14ac:dyDescent="0.25">
      <c r="B22" s="649"/>
      <c r="C22" s="649" t="s">
        <v>90</v>
      </c>
      <c r="D22" s="547" t="s">
        <v>91</v>
      </c>
      <c r="E22" s="547" t="s">
        <v>92</v>
      </c>
      <c r="F22" s="523">
        <f>+ADMINISTRATIVO!H7</f>
        <v>0.6</v>
      </c>
      <c r="G22" s="653">
        <f>+AVERAGE(F22:F24)</f>
        <v>0.6</v>
      </c>
      <c r="H22" s="632">
        <f>+J22+L22+N22+P22</f>
        <v>0.18333333333333335</v>
      </c>
      <c r="I22" s="560">
        <f>+ADMINISTRATIVO!Q7</f>
        <v>0.1</v>
      </c>
      <c r="J22" s="567">
        <f>+AVERAGE(I22:I24)</f>
        <v>3.3333333333333333E-2</v>
      </c>
      <c r="K22" s="387">
        <f>+ADMINISTRATIVO!AA7</f>
        <v>0.30000000000000004</v>
      </c>
      <c r="L22" s="570">
        <f>+AVERAGE(K22:K24)</f>
        <v>0.15000000000000002</v>
      </c>
      <c r="M22" s="86"/>
      <c r="N22" s="466"/>
      <c r="O22" s="86"/>
      <c r="P22" s="466"/>
    </row>
    <row r="23" spans="2:16" ht="49.5" customHeight="1" x14ac:dyDescent="0.25">
      <c r="B23" s="649"/>
      <c r="C23" s="649"/>
      <c r="D23" s="547" t="s">
        <v>93</v>
      </c>
      <c r="E23" s="547" t="s">
        <v>92</v>
      </c>
      <c r="F23" s="523">
        <f>+ADMINISTRATIVO!H8</f>
        <v>0.6</v>
      </c>
      <c r="G23" s="643"/>
      <c r="H23" s="633"/>
      <c r="I23" s="387">
        <f>+ADMINISTRATIVO!Q8</f>
        <v>0</v>
      </c>
      <c r="J23" s="568"/>
      <c r="K23" s="387">
        <f>+ADMINISTRATIVO!AA8</f>
        <v>0</v>
      </c>
      <c r="L23" s="571"/>
      <c r="M23" s="86"/>
      <c r="N23" s="466"/>
      <c r="O23" s="86"/>
      <c r="P23" s="466"/>
    </row>
    <row r="24" spans="2:16" ht="31.5" customHeight="1" x14ac:dyDescent="0.25">
      <c r="B24" s="649"/>
      <c r="C24" s="650"/>
      <c r="D24" s="547" t="s">
        <v>94</v>
      </c>
      <c r="E24" s="547" t="s">
        <v>95</v>
      </c>
      <c r="F24" s="523">
        <f>+PLANEACION!H9</f>
        <v>0.6</v>
      </c>
      <c r="G24" s="644"/>
      <c r="H24" s="634"/>
      <c r="I24" s="560">
        <f>+PLANEACION!S9</f>
        <v>0</v>
      </c>
      <c r="J24" s="569"/>
      <c r="K24" s="560">
        <f>+PLANEACION!AC9</f>
        <v>0.15000000000000002</v>
      </c>
      <c r="L24" s="572"/>
      <c r="M24" s="403"/>
      <c r="N24" s="467"/>
      <c r="O24" s="403"/>
      <c r="P24" s="467"/>
    </row>
    <row r="25" spans="2:16" ht="45" x14ac:dyDescent="0.25">
      <c r="B25" s="649"/>
      <c r="C25" s="548" t="s">
        <v>96</v>
      </c>
      <c r="D25" s="547" t="s">
        <v>97</v>
      </c>
      <c r="E25" s="547" t="s">
        <v>98</v>
      </c>
      <c r="F25" s="523">
        <f>+PLANEACION!H10</f>
        <v>0.5</v>
      </c>
      <c r="G25" s="521">
        <f>+F25</f>
        <v>0.5</v>
      </c>
      <c r="H25" s="556">
        <f>+J25+L25+N25+P25</f>
        <v>0.3</v>
      </c>
      <c r="I25" s="560">
        <f>+PLANEACION!S10</f>
        <v>0.25</v>
      </c>
      <c r="J25" s="461">
        <f>+I25</f>
        <v>0.25</v>
      </c>
      <c r="K25" s="560">
        <f>+PLANEACION!AC10</f>
        <v>0.05</v>
      </c>
      <c r="L25" s="461">
        <f>+K25</f>
        <v>0.05</v>
      </c>
      <c r="M25" s="403"/>
      <c r="N25" s="468"/>
      <c r="O25" s="403"/>
      <c r="P25" s="468"/>
    </row>
    <row r="26" spans="2:16" ht="34.5" customHeight="1" x14ac:dyDescent="0.25">
      <c r="B26" s="649"/>
      <c r="C26" s="651" t="s">
        <v>99</v>
      </c>
      <c r="D26" s="547" t="s">
        <v>100</v>
      </c>
      <c r="E26" s="547" t="s">
        <v>80</v>
      </c>
      <c r="F26" s="523">
        <f>+ADMINISTRATIVO!H9</f>
        <v>0.8</v>
      </c>
      <c r="G26" s="642">
        <f>+AVERAGE(F26:F28)</f>
        <v>0.8666666666666667</v>
      </c>
      <c r="H26" s="632">
        <f>+J26+L26+N26+P26</f>
        <v>0.31666666666666671</v>
      </c>
      <c r="I26" s="387">
        <f>+ADMINISTRATIVO!Q9</f>
        <v>0.15000000000000002</v>
      </c>
      <c r="J26" s="567">
        <f>+AVERAGE(I26:I28)</f>
        <v>8.3333333333333329E-2</v>
      </c>
      <c r="K26" s="560">
        <f>+ADMINISTRATIVO!AA9</f>
        <v>0.2</v>
      </c>
      <c r="L26" s="570">
        <f>+AVERAGE(K26:K28)</f>
        <v>0.23333333333333336</v>
      </c>
      <c r="M26" s="86"/>
      <c r="N26" s="465"/>
      <c r="O26" s="86"/>
      <c r="P26" s="465"/>
    </row>
    <row r="27" spans="2:16" ht="30.75" customHeight="1" x14ac:dyDescent="0.25">
      <c r="B27" s="649"/>
      <c r="C27" s="649"/>
      <c r="D27" s="547" t="s">
        <v>101</v>
      </c>
      <c r="E27" s="547" t="s">
        <v>80</v>
      </c>
      <c r="F27" s="523">
        <f>+ADMINISTRATIVO!H10</f>
        <v>0.8</v>
      </c>
      <c r="G27" s="643"/>
      <c r="H27" s="633"/>
      <c r="I27" s="387">
        <f>+ADMINISTRATIVO!Q10</f>
        <v>0</v>
      </c>
      <c r="J27" s="568"/>
      <c r="K27" s="560">
        <f>+ADMINISTRATIVO!AA10</f>
        <v>0.2</v>
      </c>
      <c r="L27" s="571"/>
      <c r="M27" s="86"/>
      <c r="N27" s="466"/>
      <c r="O27" s="86"/>
      <c r="P27" s="466"/>
    </row>
    <row r="28" spans="2:16" ht="30.75" customHeight="1" x14ac:dyDescent="0.25">
      <c r="B28" s="650"/>
      <c r="C28" s="650"/>
      <c r="D28" s="547" t="s">
        <v>102</v>
      </c>
      <c r="E28" s="547" t="s">
        <v>98</v>
      </c>
      <c r="F28" s="523">
        <f>+PLANEACION!H11</f>
        <v>1</v>
      </c>
      <c r="G28" s="644"/>
      <c r="H28" s="634"/>
      <c r="I28" s="560">
        <f>+PLANEACION!S11</f>
        <v>0.1</v>
      </c>
      <c r="J28" s="569"/>
      <c r="K28" s="560">
        <f>+PLANEACION!AC11</f>
        <v>0.30000000000000004</v>
      </c>
      <c r="L28" s="572"/>
      <c r="M28" s="403"/>
      <c r="N28" s="467"/>
      <c r="O28" s="403"/>
      <c r="P28" s="467"/>
    </row>
    <row r="29" spans="2:16" ht="24.75" customHeight="1" x14ac:dyDescent="0.25">
      <c r="B29" s="639" t="s">
        <v>17</v>
      </c>
      <c r="C29" s="639" t="s">
        <v>103</v>
      </c>
      <c r="D29" s="85" t="s">
        <v>104</v>
      </c>
      <c r="E29" s="85" t="s">
        <v>105</v>
      </c>
      <c r="F29" s="523">
        <f>+FINANCIERO!H7</f>
        <v>1</v>
      </c>
      <c r="G29" s="642">
        <f>+AVERAGE(F29:F31)</f>
        <v>1</v>
      </c>
      <c r="H29" s="632">
        <f>+J29+L29+N29+P29</f>
        <v>0.85893967829669515</v>
      </c>
      <c r="I29" s="560">
        <f>+FINANCIERO!Q7</f>
        <v>0.24990000000000001</v>
      </c>
      <c r="J29" s="567">
        <f>+AVERAGE(I29:I31)</f>
        <v>0.42382394063212031</v>
      </c>
      <c r="K29" s="560">
        <f>+FINANCIERO!AA7</f>
        <v>0.24</v>
      </c>
      <c r="L29" s="567">
        <f>+AVERAGE(K29:K31)</f>
        <v>0.43511573766457484</v>
      </c>
      <c r="M29" s="403"/>
      <c r="N29" s="469"/>
      <c r="O29" s="403"/>
      <c r="P29" s="469"/>
    </row>
    <row r="30" spans="2:16" ht="24.75" customHeight="1" x14ac:dyDescent="0.25">
      <c r="B30" s="640"/>
      <c r="C30" s="640"/>
      <c r="D30" s="85" t="s">
        <v>106</v>
      </c>
      <c r="E30" s="85" t="s">
        <v>107</v>
      </c>
      <c r="F30" s="403"/>
      <c r="G30" s="643"/>
      <c r="H30" s="633"/>
      <c r="I30" s="387">
        <f>+JURIDICO!Q1</f>
        <v>0.77167182189636085</v>
      </c>
      <c r="J30" s="568"/>
      <c r="K30" s="561">
        <f>+JURIDICO!AC1</f>
        <v>0.82534721299372449</v>
      </c>
      <c r="L30" s="568"/>
      <c r="M30" s="96"/>
      <c r="N30" s="466"/>
      <c r="O30" s="96"/>
      <c r="P30" s="466"/>
    </row>
    <row r="31" spans="2:16" ht="34.5" customHeight="1" x14ac:dyDescent="0.25">
      <c r="B31" s="640"/>
      <c r="C31" s="641"/>
      <c r="D31" s="85" t="s">
        <v>108</v>
      </c>
      <c r="E31" s="85" t="s">
        <v>105</v>
      </c>
      <c r="F31" s="523">
        <f>+FINANCIERO!H8</f>
        <v>1</v>
      </c>
      <c r="G31" s="644"/>
      <c r="H31" s="634"/>
      <c r="I31" s="560">
        <f>+FINANCIERO!Q8</f>
        <v>0.24990000000000001</v>
      </c>
      <c r="J31" s="569"/>
      <c r="K31" s="560">
        <f>+FINANCIERO!AA8</f>
        <v>0.24</v>
      </c>
      <c r="L31" s="569"/>
      <c r="M31" s="403"/>
      <c r="N31" s="467"/>
      <c r="O31" s="403"/>
      <c r="P31" s="467"/>
    </row>
    <row r="32" spans="2:16" ht="58.5" customHeight="1" x14ac:dyDescent="0.25">
      <c r="B32" s="640"/>
      <c r="C32" s="86" t="s">
        <v>109</v>
      </c>
      <c r="D32" s="85" t="s">
        <v>110</v>
      </c>
      <c r="E32" s="90" t="s">
        <v>111</v>
      </c>
      <c r="F32" s="523">
        <f>+FINANCIERO!H9</f>
        <v>1</v>
      </c>
      <c r="G32" s="521">
        <f>+F32</f>
        <v>1</v>
      </c>
      <c r="H32" s="556">
        <f>+J32+L32+N32+P32</f>
        <v>0.5</v>
      </c>
      <c r="I32" s="560">
        <f>+FINANCIERO!Q9</f>
        <v>0.25</v>
      </c>
      <c r="J32" s="461">
        <f>+I32</f>
        <v>0.25</v>
      </c>
      <c r="K32" s="560">
        <f>+FINANCIERO!AA9</f>
        <v>0.25</v>
      </c>
      <c r="L32" s="461">
        <f>+K32</f>
        <v>0.25</v>
      </c>
      <c r="M32" s="403"/>
      <c r="N32" s="470"/>
      <c r="O32" s="403"/>
      <c r="P32" s="470"/>
    </row>
    <row r="33" spans="2:16" ht="30" x14ac:dyDescent="0.25">
      <c r="B33" s="640"/>
      <c r="C33" s="639" t="s">
        <v>112</v>
      </c>
      <c r="D33" s="85" t="s">
        <v>113</v>
      </c>
      <c r="E33" s="85" t="s">
        <v>65</v>
      </c>
      <c r="F33" s="522">
        <f>+OBRAS!H11</f>
        <v>0.56999999999999995</v>
      </c>
      <c r="G33" s="646">
        <f>+AVERAGE(F33:F35)</f>
        <v>0.56999999999999995</v>
      </c>
      <c r="H33" s="635">
        <f>+J33+L33+N33+P33</f>
        <v>0.28200000000000003</v>
      </c>
      <c r="I33" s="387">
        <f>+OBRAS!Q10</f>
        <v>0.14100000000000001</v>
      </c>
      <c r="J33" s="570">
        <f>+AVERAGE(I33:I35)</f>
        <v>0.14100000000000001</v>
      </c>
      <c r="K33" s="387">
        <f>+OBRAS!AA10</f>
        <v>0.14100000000000001</v>
      </c>
      <c r="L33" s="570">
        <f>+AVERAGE(K33:K35)</f>
        <v>0.14100000000000001</v>
      </c>
      <c r="M33" s="402"/>
      <c r="N33" s="462"/>
      <c r="O33" s="402"/>
      <c r="P33" s="462"/>
    </row>
    <row r="34" spans="2:16" ht="30" x14ac:dyDescent="0.25">
      <c r="B34" s="640"/>
      <c r="C34" s="640"/>
      <c r="D34" s="85" t="s">
        <v>114</v>
      </c>
      <c r="E34" s="85" t="s">
        <v>65</v>
      </c>
      <c r="F34" s="522">
        <f>+OBRAS!H12</f>
        <v>0.56999999999999995</v>
      </c>
      <c r="G34" s="647"/>
      <c r="H34" s="636"/>
      <c r="I34" s="387">
        <f>+OBRAS!Q12</f>
        <v>0.14100000000000001</v>
      </c>
      <c r="J34" s="571"/>
      <c r="K34" s="387">
        <f>+OBRAS!AA12</f>
        <v>0.14100000000000001</v>
      </c>
      <c r="L34" s="571"/>
      <c r="M34" s="402"/>
      <c r="N34" s="463"/>
      <c r="O34" s="402"/>
      <c r="P34" s="463"/>
    </row>
    <row r="35" spans="2:16" ht="30" x14ac:dyDescent="0.25">
      <c r="B35" s="641"/>
      <c r="C35" s="641"/>
      <c r="D35" s="72" t="s">
        <v>115</v>
      </c>
      <c r="E35" s="85" t="s">
        <v>65</v>
      </c>
      <c r="F35" s="522">
        <f>+OBRAS!H13</f>
        <v>0.56999999999999995</v>
      </c>
      <c r="G35" s="648"/>
      <c r="H35" s="637"/>
      <c r="I35" s="387">
        <f>+OBRAS!Q13</f>
        <v>0.14100000000000001</v>
      </c>
      <c r="J35" s="572"/>
      <c r="K35" s="387">
        <f>+OBRAS!AA13</f>
        <v>0.14100000000000001</v>
      </c>
      <c r="L35" s="572"/>
      <c r="M35" s="402"/>
      <c r="N35" s="464"/>
      <c r="O35" s="402"/>
      <c r="P35" s="464"/>
    </row>
    <row r="36" spans="2:16" ht="31.5" customHeight="1" x14ac:dyDescent="0.25">
      <c r="B36" s="652" t="s">
        <v>18</v>
      </c>
      <c r="C36" s="652" t="s">
        <v>116</v>
      </c>
      <c r="D36" s="554" t="s">
        <v>117</v>
      </c>
      <c r="E36" s="547" t="s">
        <v>98</v>
      </c>
      <c r="F36" s="523">
        <f>+PLANEACION!H12</f>
        <v>0.8</v>
      </c>
      <c r="G36" s="642">
        <f>+AVERAGE(F36:F40)</f>
        <v>0.67500000000000004</v>
      </c>
      <c r="H36" s="632">
        <f>+J36+L36+N36+P36</f>
        <v>0.38033876496534347</v>
      </c>
      <c r="I36" s="560">
        <f>+PLANEACION!S12</f>
        <v>0.25</v>
      </c>
      <c r="J36" s="567">
        <f>+AVERAGE(I36:I40)</f>
        <v>0.23905876496534342</v>
      </c>
      <c r="K36" s="560">
        <f>+PLANEACION!AC12</f>
        <v>0.24990000000000001</v>
      </c>
      <c r="L36" s="567">
        <f>+AVERAGE(K36:K40)</f>
        <v>0.14128000000000002</v>
      </c>
      <c r="M36" s="403"/>
      <c r="N36" s="469"/>
      <c r="O36" s="403"/>
      <c r="P36" s="469"/>
    </row>
    <row r="37" spans="2:16" ht="31.5" customHeight="1" x14ac:dyDescent="0.25">
      <c r="B37" s="652"/>
      <c r="C37" s="652"/>
      <c r="D37" s="554" t="s">
        <v>118</v>
      </c>
      <c r="E37" s="547" t="s">
        <v>98</v>
      </c>
      <c r="F37" s="523">
        <f>+PLANEACION!H13</f>
        <v>0.7</v>
      </c>
      <c r="G37" s="643"/>
      <c r="H37" s="633"/>
      <c r="I37" s="560">
        <f>+PLANEACION!S13</f>
        <v>0.2</v>
      </c>
      <c r="J37" s="568"/>
      <c r="K37" s="560">
        <f>+PLANEACION!AC13</f>
        <v>0.24990000000000001</v>
      </c>
      <c r="L37" s="568"/>
      <c r="M37" s="403"/>
      <c r="N37" s="466"/>
      <c r="O37" s="403"/>
      <c r="P37" s="466"/>
    </row>
    <row r="38" spans="2:16" ht="31.5" customHeight="1" x14ac:dyDescent="0.25">
      <c r="B38" s="652"/>
      <c r="C38" s="652"/>
      <c r="D38" s="554" t="s">
        <v>119</v>
      </c>
      <c r="E38" s="547" t="s">
        <v>98</v>
      </c>
      <c r="F38" s="523">
        <f>+PLANEACION!H14</f>
        <v>0.7</v>
      </c>
      <c r="G38" s="643"/>
      <c r="H38" s="633"/>
      <c r="I38" s="560">
        <f>+PLANEACION!S14</f>
        <v>0.2</v>
      </c>
      <c r="J38" s="568"/>
      <c r="K38" s="560">
        <f>+PLANEACION!AC14</f>
        <v>0.20660000000000001</v>
      </c>
      <c r="L38" s="568"/>
      <c r="M38" s="403"/>
      <c r="N38" s="466"/>
      <c r="O38" s="403"/>
      <c r="P38" s="466"/>
    </row>
    <row r="39" spans="2:16" ht="31.5" customHeight="1" x14ac:dyDescent="0.25">
      <c r="B39" s="652"/>
      <c r="C39" s="652"/>
      <c r="D39" s="554" t="s">
        <v>120</v>
      </c>
      <c r="E39" s="547" t="s">
        <v>98</v>
      </c>
      <c r="F39" s="403"/>
      <c r="G39" s="643"/>
      <c r="H39" s="633"/>
      <c r="I39" s="560">
        <f>+I16</f>
        <v>0.29539382482671711</v>
      </c>
      <c r="J39" s="568"/>
      <c r="K39" s="560">
        <f>+K16</f>
        <v>0</v>
      </c>
      <c r="L39" s="568"/>
      <c r="M39" s="403"/>
      <c r="N39" s="466"/>
      <c r="O39" s="403"/>
      <c r="P39" s="466"/>
    </row>
    <row r="40" spans="2:16" ht="45" x14ac:dyDescent="0.25">
      <c r="B40" s="652"/>
      <c r="C40" s="652"/>
      <c r="D40" s="554" t="s">
        <v>121</v>
      </c>
      <c r="E40" s="547" t="s">
        <v>98</v>
      </c>
      <c r="F40" s="523">
        <f>+PLANEACION!H15</f>
        <v>0.5</v>
      </c>
      <c r="G40" s="644"/>
      <c r="H40" s="634"/>
      <c r="I40" s="560">
        <f>+PLANEACION!AC15</f>
        <v>0.24990000000000001</v>
      </c>
      <c r="J40" s="569"/>
      <c r="K40" s="560">
        <f>+PLANEACION!U15</f>
        <v>0</v>
      </c>
      <c r="L40" s="569"/>
      <c r="M40" s="403"/>
      <c r="N40" s="467"/>
      <c r="O40" s="403"/>
      <c r="P40" s="467"/>
    </row>
    <row r="41" spans="2:16" ht="18" customHeight="1" x14ac:dyDescent="0.25">
      <c r="E41" s="85" t="s">
        <v>122</v>
      </c>
      <c r="F41" s="403">
        <f t="shared" ref="F41:H41" si="0">+AVERAGE(F7:F40)</f>
        <v>0.70931034482758626</v>
      </c>
      <c r="G41" s="403">
        <f t="shared" si="0"/>
        <v>0.71027272727272728</v>
      </c>
      <c r="H41" s="403">
        <f t="shared" si="0"/>
        <v>0.36247664104887373</v>
      </c>
      <c r="I41" s="403">
        <f>+AVERAGE(I7:I40)</f>
        <v>0.17097373348593112</v>
      </c>
      <c r="J41" s="403">
        <f t="shared" ref="J41:P41" si="1">+AVERAGE(J7:J40)</f>
        <v>0.17797096792785178</v>
      </c>
      <c r="K41" s="403">
        <f t="shared" si="1"/>
        <v>0.18689835040605393</v>
      </c>
      <c r="L41" s="403">
        <f t="shared" si="1"/>
        <v>0.18450567312102198</v>
      </c>
      <c r="M41" s="403" t="e">
        <f t="shared" si="1"/>
        <v>#DIV/0!</v>
      </c>
      <c r="N41" s="403" t="e">
        <f t="shared" si="1"/>
        <v>#DIV/0!</v>
      </c>
      <c r="O41" s="403" t="e">
        <f t="shared" si="1"/>
        <v>#DIV/0!</v>
      </c>
      <c r="P41" s="403" t="e">
        <f t="shared" si="1"/>
        <v>#DIV/0!</v>
      </c>
    </row>
    <row r="43" spans="2:16" x14ac:dyDescent="0.25">
      <c r="G43" s="559">
        <f>+G41-H41</f>
        <v>0.34779608622385355</v>
      </c>
    </row>
  </sheetData>
  <mergeCells count="31">
    <mergeCell ref="G17:G21"/>
    <mergeCell ref="C22:C24"/>
    <mergeCell ref="C26:C28"/>
    <mergeCell ref="C36:C40"/>
    <mergeCell ref="B36:B40"/>
    <mergeCell ref="G33:G35"/>
    <mergeCell ref="G36:G40"/>
    <mergeCell ref="G22:G24"/>
    <mergeCell ref="G26:G28"/>
    <mergeCell ref="G29:G31"/>
    <mergeCell ref="B17:B28"/>
    <mergeCell ref="C29:C31"/>
    <mergeCell ref="C33:C35"/>
    <mergeCell ref="B29:B35"/>
    <mergeCell ref="C17:C21"/>
    <mergeCell ref="B3:E3"/>
    <mergeCell ref="F5:P5"/>
    <mergeCell ref="H7:H11"/>
    <mergeCell ref="H13:H16"/>
    <mergeCell ref="C7:C11"/>
    <mergeCell ref="B7:B16"/>
    <mergeCell ref="C13:C16"/>
    <mergeCell ref="G7:G11"/>
    <mergeCell ref="G13:G16"/>
    <mergeCell ref="B5:E5"/>
    <mergeCell ref="H36:H40"/>
    <mergeCell ref="H17:H21"/>
    <mergeCell ref="H22:H24"/>
    <mergeCell ref="H26:H28"/>
    <mergeCell ref="H29:H31"/>
    <mergeCell ref="H33:H35"/>
  </mergeCells>
  <pageMargins left="0.7" right="0.7" top="0.75" bottom="0.75" header="0.3" footer="0.3"/>
  <pageSetup paperSize="9" orientation="portrait" r:id="rId1"/>
  <ignoredErrors>
    <ignoredError sqref="K12 K17 K29 K22 K25:K26 K31:K36" 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E4A40-0B21-4A90-9C05-A684EFA05898}">
  <dimension ref="A1:J19"/>
  <sheetViews>
    <sheetView showGridLines="0" showRowColHeaders="0" zoomScale="80" zoomScaleNormal="80" workbookViewId="0">
      <pane ySplit="1" topLeftCell="A2" activePane="bottomLeft" state="frozen"/>
      <selection pane="bottomLeft"/>
    </sheetView>
  </sheetViews>
  <sheetFormatPr baseColWidth="10" defaultColWidth="0" defaultRowHeight="15" zeroHeight="1" x14ac:dyDescent="0.25"/>
  <cols>
    <col min="1" max="2" width="11.42578125" customWidth="1"/>
    <col min="3" max="3" width="63.5703125" customWidth="1"/>
    <col min="4" max="10" width="11.42578125" customWidth="1"/>
    <col min="11" max="16384" width="11.42578125" hidden="1"/>
  </cols>
  <sheetData>
    <row r="1" spans="3:9" ht="48.95" customHeight="1" x14ac:dyDescent="0.25"/>
    <row r="2" spans="3:9" ht="8.25" customHeight="1" x14ac:dyDescent="0.25"/>
    <row r="3" spans="3:9" ht="9" customHeight="1" x14ac:dyDescent="0.35">
      <c r="C3" s="349"/>
      <c r="D3" s="350"/>
      <c r="E3" s="350"/>
      <c r="I3" s="33"/>
    </row>
    <row r="4" spans="3:9" s="351" customFormat="1" ht="20.25" customHeight="1" x14ac:dyDescent="0.25">
      <c r="C4"/>
    </row>
    <row r="5" spans="3:9" s="351" customFormat="1" ht="20.25" customHeight="1" x14ac:dyDescent="0.25">
      <c r="C5"/>
    </row>
    <row r="6" spans="3:9" s="351" customFormat="1" ht="20.25" customHeight="1" x14ac:dyDescent="0.25">
      <c r="C6"/>
    </row>
    <row r="7" spans="3:9" s="351" customFormat="1" ht="20.25" customHeight="1" x14ac:dyDescent="0.25">
      <c r="C7"/>
    </row>
    <row r="8" spans="3:9" s="351" customFormat="1" ht="20.25" customHeight="1" x14ac:dyDescent="0.25">
      <c r="C8"/>
    </row>
    <row r="9" spans="3:9" s="351" customFormat="1" ht="20.25" customHeight="1" x14ac:dyDescent="0.25">
      <c r="C9"/>
    </row>
    <row r="10" spans="3:9" s="351" customFormat="1" ht="20.25" customHeight="1" x14ac:dyDescent="0.25">
      <c r="C10"/>
    </row>
    <row r="11" spans="3:9" s="351" customFormat="1" ht="20.25" customHeight="1" x14ac:dyDescent="0.25">
      <c r="C11"/>
    </row>
    <row r="12" spans="3:9" s="351" customFormat="1" ht="20.25" customHeight="1" x14ac:dyDescent="0.25">
      <c r="C12"/>
    </row>
    <row r="13" spans="3:9" s="351" customFormat="1" ht="20.25" customHeight="1" x14ac:dyDescent="0.25">
      <c r="C13"/>
    </row>
    <row r="14" spans="3:9" s="351" customFormat="1" ht="20.25" customHeight="1" x14ac:dyDescent="0.25">
      <c r="C14"/>
    </row>
    <row r="15" spans="3:9" x14ac:dyDescent="0.25"/>
    <row r="16" spans="3:9" x14ac:dyDescent="0.25"/>
    <row r="17" x14ac:dyDescent="0.25"/>
    <row r="18" x14ac:dyDescent="0.25"/>
    <row r="19" x14ac:dyDescent="0.25"/>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85216-B461-47A1-8681-2AF3EC754F45}">
  <dimension ref="A1:AU55"/>
  <sheetViews>
    <sheetView showGridLines="0" zoomScale="50" zoomScaleNormal="50" workbookViewId="0">
      <pane xSplit="5" ySplit="6" topLeftCell="F7" activePane="bottomRight" state="frozen"/>
      <selection pane="topRight" activeCell="F1" sqref="F1"/>
      <selection pane="bottomLeft" activeCell="A7" sqref="A7"/>
      <selection pane="bottomRight"/>
    </sheetView>
  </sheetViews>
  <sheetFormatPr baseColWidth="10" defaultColWidth="11.42578125" defaultRowHeight="39.950000000000003" customHeight="1" x14ac:dyDescent="0.25"/>
  <cols>
    <col min="1" max="2" width="11.42578125" style="46"/>
    <col min="3" max="3" width="14.42578125" style="46" customWidth="1"/>
    <col min="4" max="4" width="23.140625" style="33" customWidth="1"/>
    <col min="5" max="5" width="50.5703125" style="33" customWidth="1"/>
    <col min="6" max="6" width="11.42578125" style="33"/>
    <col min="7" max="7" width="12.5703125" style="33" customWidth="1"/>
    <col min="8" max="8" width="11.42578125" style="33"/>
    <col min="9" max="9" width="18.140625" style="33" customWidth="1"/>
    <col min="10" max="15" width="5.42578125" style="33" customWidth="1"/>
    <col min="16" max="17" width="6.85546875" style="33" customWidth="1"/>
    <col min="18" max="18" width="44.42578125" style="105" customWidth="1"/>
    <col min="19" max="19" width="22.5703125" style="105" customWidth="1"/>
    <col min="20" max="27" width="5.42578125" style="33" customWidth="1"/>
    <col min="28" max="28" width="24.42578125" style="105" customWidth="1"/>
    <col min="29" max="29" width="16" style="105" customWidth="1"/>
    <col min="30" max="37" width="5.42578125" style="33" customWidth="1"/>
    <col min="38" max="38" width="16" style="105" customWidth="1"/>
    <col min="39" max="46" width="5.42578125" style="33" customWidth="1"/>
    <col min="47" max="47" width="13.140625" style="105" customWidth="1"/>
    <col min="48" max="16384" width="11.42578125" style="33"/>
  </cols>
  <sheetData>
    <row r="1" spans="1:47" ht="48.95" customHeight="1" x14ac:dyDescent="0.25"/>
    <row r="2" spans="1:47" ht="18.75" customHeight="1" x14ac:dyDescent="0.25">
      <c r="A2" s="655" t="s">
        <v>123</v>
      </c>
      <c r="B2" s="655"/>
      <c r="C2" s="655"/>
      <c r="D2" s="655"/>
      <c r="E2" s="655"/>
      <c r="F2" s="655"/>
      <c r="G2" s="655"/>
      <c r="H2" s="655"/>
      <c r="I2" s="1" t="s">
        <v>124</v>
      </c>
      <c r="J2" s="673" t="s">
        <v>125</v>
      </c>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108"/>
    </row>
    <row r="3" spans="1:47" ht="18.75" customHeight="1" x14ac:dyDescent="0.25">
      <c r="A3" s="655"/>
      <c r="B3" s="655"/>
      <c r="C3" s="655"/>
      <c r="D3" s="655"/>
      <c r="E3" s="655"/>
      <c r="F3" s="655"/>
      <c r="G3" s="655"/>
      <c r="H3" s="655"/>
      <c r="I3" s="1" t="s">
        <v>126</v>
      </c>
      <c r="J3" s="673"/>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4"/>
      <c r="AQ3" s="674"/>
      <c r="AR3" s="674"/>
      <c r="AS3" s="674"/>
      <c r="AT3" s="674"/>
      <c r="AU3" s="108"/>
    </row>
    <row r="4" spans="1:47" ht="18.75" customHeight="1" x14ac:dyDescent="0.25">
      <c r="A4" s="655"/>
      <c r="B4" s="655"/>
      <c r="C4" s="655"/>
      <c r="D4" s="655"/>
      <c r="E4" s="655"/>
      <c r="F4" s="655"/>
      <c r="G4" s="656"/>
      <c r="H4" s="656"/>
      <c r="I4" s="136" t="s">
        <v>127</v>
      </c>
      <c r="J4" s="673"/>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108"/>
    </row>
    <row r="5" spans="1:47" ht="39.950000000000003" customHeight="1" x14ac:dyDescent="0.25">
      <c r="A5" s="657" t="s">
        <v>128</v>
      </c>
      <c r="B5" s="657"/>
      <c r="C5" s="657"/>
      <c r="D5" s="657"/>
      <c r="E5" s="657"/>
      <c r="F5" s="13"/>
      <c r="G5" s="657"/>
      <c r="H5" s="657"/>
      <c r="I5" s="13" t="s">
        <v>129</v>
      </c>
      <c r="J5" s="658" t="s">
        <v>130</v>
      </c>
      <c r="K5" s="658" t="s">
        <v>131</v>
      </c>
      <c r="L5" s="658" t="s">
        <v>132</v>
      </c>
      <c r="M5" s="658" t="s">
        <v>133</v>
      </c>
      <c r="N5" s="658" t="s">
        <v>134</v>
      </c>
      <c r="O5" s="658" t="s">
        <v>135</v>
      </c>
      <c r="P5" s="659" t="s">
        <v>136</v>
      </c>
      <c r="Q5" s="659" t="s">
        <v>137</v>
      </c>
      <c r="R5" s="661" t="s">
        <v>138</v>
      </c>
      <c r="S5" s="669" t="s">
        <v>139</v>
      </c>
      <c r="T5" s="660" t="s">
        <v>140</v>
      </c>
      <c r="U5" s="660" t="s">
        <v>141</v>
      </c>
      <c r="V5" s="660" t="s">
        <v>142</v>
      </c>
      <c r="W5" s="660" t="s">
        <v>143</v>
      </c>
      <c r="X5" s="660" t="s">
        <v>144</v>
      </c>
      <c r="Y5" s="660" t="s">
        <v>145</v>
      </c>
      <c r="Z5" s="663" t="s">
        <v>146</v>
      </c>
      <c r="AA5" s="663" t="s">
        <v>147</v>
      </c>
      <c r="AB5" s="664" t="s">
        <v>148</v>
      </c>
      <c r="AC5" s="671" t="s">
        <v>139</v>
      </c>
      <c r="AD5" s="662" t="s">
        <v>149</v>
      </c>
      <c r="AE5" s="662" t="s">
        <v>150</v>
      </c>
      <c r="AF5" s="662" t="s">
        <v>151</v>
      </c>
      <c r="AG5" s="662" t="s">
        <v>152</v>
      </c>
      <c r="AH5" s="662" t="s">
        <v>153</v>
      </c>
      <c r="AI5" s="662" t="s">
        <v>154</v>
      </c>
      <c r="AJ5" s="676" t="s">
        <v>155</v>
      </c>
      <c r="AK5" s="676" t="s">
        <v>137</v>
      </c>
      <c r="AL5" s="668" t="s">
        <v>156</v>
      </c>
      <c r="AM5" s="675" t="s">
        <v>157</v>
      </c>
      <c r="AN5" s="675" t="s">
        <v>158</v>
      </c>
      <c r="AO5" s="675" t="s">
        <v>159</v>
      </c>
      <c r="AP5" s="675" t="s">
        <v>160</v>
      </c>
      <c r="AQ5" s="675" t="s">
        <v>161</v>
      </c>
      <c r="AR5" s="675" t="s">
        <v>162</v>
      </c>
      <c r="AS5" s="666" t="s">
        <v>163</v>
      </c>
      <c r="AT5" s="666" t="s">
        <v>164</v>
      </c>
      <c r="AU5" s="654" t="s">
        <v>165</v>
      </c>
    </row>
    <row r="6" spans="1:47" ht="39.950000000000003" customHeight="1" x14ac:dyDescent="0.25">
      <c r="A6" s="6" t="s">
        <v>18</v>
      </c>
      <c r="B6" s="6" t="s">
        <v>166</v>
      </c>
      <c r="C6" s="6" t="s">
        <v>167</v>
      </c>
      <c r="D6" s="6" t="s">
        <v>128</v>
      </c>
      <c r="E6" s="6" t="s">
        <v>168</v>
      </c>
      <c r="F6" s="6" t="s">
        <v>169</v>
      </c>
      <c r="G6" s="6" t="s">
        <v>170</v>
      </c>
      <c r="H6" s="6" t="s">
        <v>171</v>
      </c>
      <c r="I6" s="6" t="s">
        <v>129</v>
      </c>
      <c r="J6" s="658"/>
      <c r="K6" s="658"/>
      <c r="L6" s="658"/>
      <c r="M6" s="658"/>
      <c r="N6" s="658"/>
      <c r="O6" s="658"/>
      <c r="P6" s="659"/>
      <c r="Q6" s="659"/>
      <c r="R6" s="661"/>
      <c r="S6" s="670"/>
      <c r="T6" s="660"/>
      <c r="U6" s="660"/>
      <c r="V6" s="660"/>
      <c r="W6" s="660"/>
      <c r="X6" s="660"/>
      <c r="Y6" s="660"/>
      <c r="Z6" s="663"/>
      <c r="AA6" s="663"/>
      <c r="AB6" s="665"/>
      <c r="AC6" s="672"/>
      <c r="AD6" s="662"/>
      <c r="AE6" s="662"/>
      <c r="AF6" s="662"/>
      <c r="AG6" s="662"/>
      <c r="AH6" s="662"/>
      <c r="AI6" s="662"/>
      <c r="AJ6" s="676"/>
      <c r="AK6" s="676"/>
      <c r="AL6" s="668"/>
      <c r="AM6" s="675"/>
      <c r="AN6" s="675"/>
      <c r="AO6" s="675"/>
      <c r="AP6" s="675"/>
      <c r="AQ6" s="675"/>
      <c r="AR6" s="675"/>
      <c r="AS6" s="666"/>
      <c r="AT6" s="666"/>
      <c r="AU6" s="654"/>
    </row>
    <row r="7" spans="1:47" ht="213.75" customHeight="1" x14ac:dyDescent="0.25">
      <c r="A7" s="113" t="s">
        <v>172</v>
      </c>
      <c r="B7" s="540" t="s">
        <v>173</v>
      </c>
      <c r="C7" s="544" t="s">
        <v>174</v>
      </c>
      <c r="D7" s="667" t="s">
        <v>175</v>
      </c>
      <c r="E7" s="120" t="s">
        <v>176</v>
      </c>
      <c r="F7" s="25"/>
      <c r="G7" s="126">
        <v>1</v>
      </c>
      <c r="H7" s="126">
        <v>0.5</v>
      </c>
      <c r="I7" s="118" t="s">
        <v>177</v>
      </c>
      <c r="J7" s="131">
        <v>0</v>
      </c>
      <c r="K7" s="83">
        <v>0</v>
      </c>
      <c r="L7" s="131">
        <v>0</v>
      </c>
      <c r="M7" s="83">
        <v>0</v>
      </c>
      <c r="N7" s="131">
        <v>0</v>
      </c>
      <c r="O7" s="83">
        <v>0</v>
      </c>
      <c r="P7" s="130">
        <v>0</v>
      </c>
      <c r="Q7" s="119">
        <v>0</v>
      </c>
      <c r="R7" s="97" t="s">
        <v>178</v>
      </c>
      <c r="S7" s="290" t="s">
        <v>179</v>
      </c>
      <c r="T7" s="366">
        <v>0.11</v>
      </c>
      <c r="U7" s="83">
        <v>0.11</v>
      </c>
      <c r="V7" s="366">
        <v>0.11</v>
      </c>
      <c r="W7" s="83">
        <v>0.11</v>
      </c>
      <c r="X7" s="366">
        <v>0.11</v>
      </c>
      <c r="Y7" s="83">
        <v>0.11</v>
      </c>
      <c r="Z7" s="366">
        <f t="shared" ref="Z7:Z14" si="0">T7+V7+X7</f>
        <v>0.33</v>
      </c>
      <c r="AA7" s="423">
        <f>+Y7+W7+U7+Q7</f>
        <v>0.33</v>
      </c>
      <c r="AB7" s="97" t="s">
        <v>180</v>
      </c>
      <c r="AC7" s="290" t="s">
        <v>181</v>
      </c>
      <c r="AD7" s="83"/>
      <c r="AE7" s="83"/>
      <c r="AF7" s="83"/>
      <c r="AG7" s="83"/>
      <c r="AH7" s="83">
        <v>0.25</v>
      </c>
      <c r="AI7" s="83"/>
      <c r="AJ7" s="83">
        <f>AD7+AF7+AH7</f>
        <v>0.25</v>
      </c>
      <c r="AK7" s="83">
        <f>+AI7+AG7+AE7+AA7</f>
        <v>0.33</v>
      </c>
      <c r="AL7" s="97"/>
      <c r="AM7" s="83"/>
      <c r="AN7" s="83"/>
      <c r="AO7" s="83"/>
      <c r="AP7" s="83"/>
      <c r="AQ7" s="83"/>
      <c r="AR7" s="83">
        <v>0.25</v>
      </c>
      <c r="AS7" s="119">
        <f t="shared" ref="AS7:AS11" si="1">AM7+AO7+AQ7</f>
        <v>0</v>
      </c>
      <c r="AT7" s="83">
        <f>+AR7+AP7+AN7+AK7</f>
        <v>0.58000000000000007</v>
      </c>
      <c r="AU7" s="97"/>
    </row>
    <row r="8" spans="1:47" ht="72.95" customHeight="1" x14ac:dyDescent="0.25">
      <c r="A8" s="113" t="s">
        <v>172</v>
      </c>
      <c r="B8" s="540" t="s">
        <v>173</v>
      </c>
      <c r="C8" s="544" t="s">
        <v>174</v>
      </c>
      <c r="D8" s="667"/>
      <c r="E8" s="120" t="s">
        <v>182</v>
      </c>
      <c r="F8" s="25"/>
      <c r="G8" s="126">
        <v>1</v>
      </c>
      <c r="H8" s="126">
        <v>0</v>
      </c>
      <c r="I8" s="118" t="s">
        <v>183</v>
      </c>
      <c r="J8" s="131">
        <v>0</v>
      </c>
      <c r="K8" s="83">
        <v>0</v>
      </c>
      <c r="L8" s="131">
        <v>0</v>
      </c>
      <c r="M8" s="83">
        <v>0</v>
      </c>
      <c r="N8" s="131">
        <v>0</v>
      </c>
      <c r="O8" s="83">
        <v>0</v>
      </c>
      <c r="P8" s="130">
        <f t="shared" ref="P8:P14" si="2">J8+L8+N8</f>
        <v>0</v>
      </c>
      <c r="Q8" s="119">
        <f t="shared" ref="Q8:Q14" si="3">+O8+M8+K8</f>
        <v>0</v>
      </c>
      <c r="R8" s="97" t="s">
        <v>184</v>
      </c>
      <c r="S8" s="290" t="s">
        <v>185</v>
      </c>
      <c r="T8" s="366">
        <v>0</v>
      </c>
      <c r="U8" s="83">
        <v>0</v>
      </c>
      <c r="V8" s="366">
        <v>0.03</v>
      </c>
      <c r="W8" s="83">
        <v>0.03</v>
      </c>
      <c r="X8" s="366">
        <v>0</v>
      </c>
      <c r="Y8" s="83">
        <v>0</v>
      </c>
      <c r="Z8" s="366">
        <f t="shared" si="0"/>
        <v>0.03</v>
      </c>
      <c r="AA8" s="423">
        <f>+Y8+W8+U8+Q8</f>
        <v>0.03</v>
      </c>
      <c r="AB8" s="97" t="s">
        <v>186</v>
      </c>
      <c r="AC8" s="290" t="s">
        <v>187</v>
      </c>
      <c r="AD8" s="83"/>
      <c r="AE8" s="83"/>
      <c r="AF8" s="83"/>
      <c r="AG8" s="83"/>
      <c r="AH8" s="83"/>
      <c r="AI8" s="83"/>
      <c r="AJ8" s="83">
        <f t="shared" ref="AJ8:AJ14" si="4">AD8+AF8+AH8</f>
        <v>0</v>
      </c>
      <c r="AK8" s="83">
        <f t="shared" ref="AK8:AK14" si="5">+AI8+AG8+AE8+AA8</f>
        <v>0.03</v>
      </c>
      <c r="AL8" s="97"/>
      <c r="AM8" s="83"/>
      <c r="AN8" s="83"/>
      <c r="AO8" s="83"/>
      <c r="AP8" s="83"/>
      <c r="AQ8" s="83"/>
      <c r="AR8" s="83"/>
      <c r="AS8" s="119">
        <f t="shared" si="1"/>
        <v>0</v>
      </c>
      <c r="AT8" s="83">
        <f t="shared" ref="AT8:AT14" si="6">+AR8+AP8+AN8+AK8</f>
        <v>0.03</v>
      </c>
      <c r="AU8" s="97"/>
    </row>
    <row r="9" spans="1:47" ht="97.5" customHeight="1" x14ac:dyDescent="0.25">
      <c r="A9" s="113" t="s">
        <v>172</v>
      </c>
      <c r="B9" s="540" t="s">
        <v>173</v>
      </c>
      <c r="C9" s="544" t="s">
        <v>174</v>
      </c>
      <c r="D9" s="667"/>
      <c r="E9" s="120" t="s">
        <v>188</v>
      </c>
      <c r="F9" s="25"/>
      <c r="G9" s="126">
        <v>0.7</v>
      </c>
      <c r="H9" s="126">
        <v>0.5</v>
      </c>
      <c r="I9" s="118" t="s">
        <v>189</v>
      </c>
      <c r="J9" s="131">
        <v>0</v>
      </c>
      <c r="K9" s="83">
        <v>0</v>
      </c>
      <c r="L9" s="131">
        <v>0</v>
      </c>
      <c r="M9" s="83">
        <v>0</v>
      </c>
      <c r="N9" s="131">
        <v>0</v>
      </c>
      <c r="O9" s="83">
        <v>0</v>
      </c>
      <c r="P9" s="130">
        <f t="shared" si="2"/>
        <v>0</v>
      </c>
      <c r="Q9" s="119">
        <f t="shared" si="3"/>
        <v>0</v>
      </c>
      <c r="R9" s="97" t="s">
        <v>190</v>
      </c>
      <c r="S9" s="290" t="s">
        <v>185</v>
      </c>
      <c r="T9" s="366">
        <v>0</v>
      </c>
      <c r="U9" s="83">
        <v>0</v>
      </c>
      <c r="V9" s="366">
        <v>0</v>
      </c>
      <c r="W9" s="83">
        <v>0</v>
      </c>
      <c r="X9" s="366">
        <v>0</v>
      </c>
      <c r="Y9" s="83">
        <v>0</v>
      </c>
      <c r="Z9" s="366">
        <f t="shared" si="0"/>
        <v>0</v>
      </c>
      <c r="AA9" s="423">
        <v>0.03</v>
      </c>
      <c r="AB9" s="97" t="s">
        <v>191</v>
      </c>
      <c r="AC9" s="290" t="s">
        <v>192</v>
      </c>
      <c r="AD9" s="83"/>
      <c r="AE9" s="83"/>
      <c r="AF9" s="83"/>
      <c r="AG9" s="83"/>
      <c r="AH9" s="83"/>
      <c r="AI9" s="83">
        <v>0.25</v>
      </c>
      <c r="AJ9" s="83">
        <f t="shared" si="4"/>
        <v>0</v>
      </c>
      <c r="AK9" s="83">
        <f t="shared" si="5"/>
        <v>0.28000000000000003</v>
      </c>
      <c r="AL9" s="97"/>
      <c r="AM9" s="83"/>
      <c r="AN9" s="83"/>
      <c r="AO9" s="83"/>
      <c r="AP9" s="83"/>
      <c r="AQ9" s="83"/>
      <c r="AR9" s="83">
        <v>0.25</v>
      </c>
      <c r="AS9" s="119">
        <f t="shared" si="1"/>
        <v>0</v>
      </c>
      <c r="AT9" s="83">
        <f t="shared" si="6"/>
        <v>0.53</v>
      </c>
      <c r="AU9" s="97"/>
    </row>
    <row r="10" spans="1:47" ht="66.599999999999994" customHeight="1" x14ac:dyDescent="0.25">
      <c r="A10" s="113" t="s">
        <v>172</v>
      </c>
      <c r="B10" s="540" t="s">
        <v>173</v>
      </c>
      <c r="C10" s="544" t="s">
        <v>174</v>
      </c>
      <c r="D10" s="667"/>
      <c r="E10" s="120" t="s">
        <v>193</v>
      </c>
      <c r="F10" s="25"/>
      <c r="G10" s="127">
        <v>0.7</v>
      </c>
      <c r="H10" s="118" t="s">
        <v>194</v>
      </c>
      <c r="I10" s="118" t="s">
        <v>195</v>
      </c>
      <c r="J10" s="131">
        <v>0</v>
      </c>
      <c r="K10" s="83">
        <v>0</v>
      </c>
      <c r="L10" s="131">
        <v>0</v>
      </c>
      <c r="M10" s="83">
        <v>0</v>
      </c>
      <c r="N10" s="131">
        <v>0.25</v>
      </c>
      <c r="O10" s="83">
        <v>0.24</v>
      </c>
      <c r="P10" s="130">
        <f t="shared" si="2"/>
        <v>0.25</v>
      </c>
      <c r="Q10" s="119">
        <f t="shared" si="3"/>
        <v>0.24</v>
      </c>
      <c r="R10" s="117" t="s">
        <v>196</v>
      </c>
      <c r="S10" s="290" t="s">
        <v>185</v>
      </c>
      <c r="T10" s="366">
        <v>0.24</v>
      </c>
      <c r="U10" s="83">
        <v>0.24</v>
      </c>
      <c r="V10" s="366"/>
      <c r="W10" s="83"/>
      <c r="X10" s="366"/>
      <c r="Y10" s="83"/>
      <c r="Z10" s="366">
        <f t="shared" si="0"/>
        <v>0.24</v>
      </c>
      <c r="AA10" s="423">
        <f>+Y10+W10+U10+Q10</f>
        <v>0.48</v>
      </c>
      <c r="AB10" s="97" t="s">
        <v>197</v>
      </c>
      <c r="AC10" s="290" t="s">
        <v>198</v>
      </c>
      <c r="AD10" s="83"/>
      <c r="AE10" s="83"/>
      <c r="AF10" s="83"/>
      <c r="AG10" s="83"/>
      <c r="AH10" s="83"/>
      <c r="AI10" s="83"/>
      <c r="AJ10" s="83">
        <f t="shared" si="4"/>
        <v>0</v>
      </c>
      <c r="AK10" s="83">
        <f t="shared" si="5"/>
        <v>0.48</v>
      </c>
      <c r="AL10" s="98"/>
      <c r="AM10" s="83"/>
      <c r="AN10" s="83"/>
      <c r="AO10" s="83"/>
      <c r="AP10" s="83"/>
      <c r="AQ10" s="83"/>
      <c r="AR10" s="83"/>
      <c r="AS10" s="119">
        <f t="shared" si="1"/>
        <v>0</v>
      </c>
      <c r="AT10" s="83">
        <f t="shared" si="6"/>
        <v>0.48</v>
      </c>
      <c r="AU10" s="97"/>
    </row>
    <row r="11" spans="1:47" ht="40.5" customHeight="1" x14ac:dyDescent="0.25">
      <c r="A11" s="113" t="s">
        <v>172</v>
      </c>
      <c r="B11" s="540" t="s">
        <v>173</v>
      </c>
      <c r="C11" s="544" t="s">
        <v>174</v>
      </c>
      <c r="D11" s="667"/>
      <c r="E11" s="121" t="s">
        <v>199</v>
      </c>
      <c r="F11" s="126">
        <v>1</v>
      </c>
      <c r="G11" s="126">
        <v>1</v>
      </c>
      <c r="H11" s="126" t="s">
        <v>76</v>
      </c>
      <c r="I11" s="118" t="s">
        <v>200</v>
      </c>
      <c r="J11" s="131">
        <v>0</v>
      </c>
      <c r="K11" s="83">
        <v>0</v>
      </c>
      <c r="L11" s="131">
        <v>0</v>
      </c>
      <c r="M11" s="83">
        <v>0</v>
      </c>
      <c r="N11" s="131">
        <v>0</v>
      </c>
      <c r="O11" s="83">
        <v>0</v>
      </c>
      <c r="P11" s="130">
        <f t="shared" si="2"/>
        <v>0</v>
      </c>
      <c r="Q11" s="119">
        <f t="shared" si="3"/>
        <v>0</v>
      </c>
      <c r="R11" s="97" t="s">
        <v>201</v>
      </c>
      <c r="S11" s="290" t="s">
        <v>202</v>
      </c>
      <c r="T11" s="366"/>
      <c r="U11" s="83"/>
      <c r="V11" s="366"/>
      <c r="W11" s="83"/>
      <c r="X11" s="366"/>
      <c r="Y11" s="83"/>
      <c r="Z11" s="366">
        <f t="shared" si="0"/>
        <v>0</v>
      </c>
      <c r="AA11" s="423">
        <f>+Y11+W11+U11+Q11</f>
        <v>0</v>
      </c>
      <c r="AB11" s="97" t="s">
        <v>203</v>
      </c>
      <c r="AC11" s="290" t="s">
        <v>204</v>
      </c>
      <c r="AD11" s="83"/>
      <c r="AE11" s="83"/>
      <c r="AF11" s="83"/>
      <c r="AG11" s="83"/>
      <c r="AH11" s="83"/>
      <c r="AI11" s="83"/>
      <c r="AJ11" s="83">
        <f t="shared" si="4"/>
        <v>0</v>
      </c>
      <c r="AK11" s="83">
        <f t="shared" si="5"/>
        <v>0</v>
      </c>
      <c r="AL11" s="98"/>
      <c r="AM11" s="83"/>
      <c r="AN11" s="83"/>
      <c r="AO11" s="83"/>
      <c r="AP11" s="83"/>
      <c r="AQ11" s="83"/>
      <c r="AR11" s="83"/>
      <c r="AS11" s="119">
        <f t="shared" si="1"/>
        <v>0</v>
      </c>
      <c r="AT11" s="83">
        <f t="shared" si="6"/>
        <v>0</v>
      </c>
      <c r="AU11" s="97"/>
    </row>
    <row r="12" spans="1:47" ht="118.5" hidden="1" customHeight="1" x14ac:dyDescent="0.25">
      <c r="A12" s="113" t="s">
        <v>172</v>
      </c>
      <c r="B12" s="113" t="s">
        <v>173</v>
      </c>
      <c r="C12" s="113" t="s">
        <v>173</v>
      </c>
      <c r="D12" s="314" t="s">
        <v>205</v>
      </c>
      <c r="E12" s="120" t="s">
        <v>206</v>
      </c>
      <c r="F12" s="25"/>
      <c r="G12" s="129">
        <v>1</v>
      </c>
      <c r="H12" s="129">
        <v>0.6</v>
      </c>
      <c r="I12" s="118" t="s">
        <v>207</v>
      </c>
      <c r="J12" s="119"/>
      <c r="K12" s="119"/>
      <c r="L12" s="119"/>
      <c r="M12" s="119"/>
      <c r="N12" s="119"/>
      <c r="O12" s="119"/>
      <c r="P12" s="315">
        <f t="shared" si="2"/>
        <v>0</v>
      </c>
      <c r="Q12" s="119">
        <f t="shared" si="3"/>
        <v>0</v>
      </c>
      <c r="R12" s="117" t="s">
        <v>208</v>
      </c>
      <c r="S12" s="116"/>
      <c r="T12" s="366"/>
      <c r="U12" s="119"/>
      <c r="V12" s="366"/>
      <c r="W12" s="119"/>
      <c r="X12" s="366"/>
      <c r="Y12" s="119"/>
      <c r="Z12" s="366">
        <f t="shared" si="0"/>
        <v>0</v>
      </c>
      <c r="AA12" s="423">
        <f>+Y12+W12+U12+Q12</f>
        <v>0</v>
      </c>
      <c r="AB12" s="115"/>
      <c r="AC12" s="115"/>
      <c r="AD12" s="119"/>
      <c r="AE12" s="119"/>
      <c r="AF12" s="119"/>
      <c r="AG12" s="119"/>
      <c r="AH12" s="119"/>
      <c r="AI12" s="119"/>
      <c r="AJ12" s="119">
        <f t="shared" si="4"/>
        <v>0</v>
      </c>
      <c r="AK12" s="119">
        <f t="shared" si="5"/>
        <v>0</v>
      </c>
      <c r="AL12" s="115"/>
      <c r="AM12" s="119"/>
      <c r="AN12" s="119"/>
      <c r="AO12" s="119"/>
      <c r="AP12" s="119"/>
      <c r="AQ12" s="119"/>
      <c r="AR12" s="119"/>
      <c r="AS12" s="119">
        <f t="shared" ref="AS12:AS14" si="7">AM12+AO12+AQ12</f>
        <v>0</v>
      </c>
      <c r="AT12" s="119">
        <f t="shared" si="6"/>
        <v>0</v>
      </c>
      <c r="AU12" s="116"/>
    </row>
    <row r="13" spans="1:47" ht="56.1" customHeight="1" x14ac:dyDescent="0.25">
      <c r="A13" s="113" t="s">
        <v>172</v>
      </c>
      <c r="B13" s="113" t="s">
        <v>209</v>
      </c>
      <c r="C13" s="122" t="s">
        <v>210</v>
      </c>
      <c r="D13" s="123" t="s">
        <v>211</v>
      </c>
      <c r="E13" s="123" t="s">
        <v>212</v>
      </c>
      <c r="F13" s="118"/>
      <c r="G13" s="129">
        <v>1</v>
      </c>
      <c r="H13" s="129">
        <v>0.5</v>
      </c>
      <c r="I13" s="118" t="s">
        <v>213</v>
      </c>
      <c r="J13" s="131">
        <v>0</v>
      </c>
      <c r="K13" s="119">
        <v>0</v>
      </c>
      <c r="L13" s="131">
        <v>0</v>
      </c>
      <c r="M13" s="119">
        <v>0</v>
      </c>
      <c r="N13" s="131">
        <v>0.1</v>
      </c>
      <c r="O13" s="119">
        <v>0.1</v>
      </c>
      <c r="P13" s="130">
        <f t="shared" si="2"/>
        <v>0.1</v>
      </c>
      <c r="Q13" s="119">
        <f t="shared" si="3"/>
        <v>0.1</v>
      </c>
      <c r="R13" s="117" t="s">
        <v>214</v>
      </c>
      <c r="S13" s="313" t="s">
        <v>215</v>
      </c>
      <c r="T13" s="366"/>
      <c r="U13" s="119"/>
      <c r="V13" s="366"/>
      <c r="W13" s="119"/>
      <c r="X13" s="366">
        <v>0.1</v>
      </c>
      <c r="Y13" s="119">
        <v>0.1</v>
      </c>
      <c r="Z13" s="366">
        <f t="shared" si="0"/>
        <v>0.1</v>
      </c>
      <c r="AA13" s="423">
        <f>+Y13+W13+U13+Q13</f>
        <v>0.2</v>
      </c>
      <c r="AB13" s="97" t="s">
        <v>216</v>
      </c>
      <c r="AC13" s="290" t="s">
        <v>217</v>
      </c>
      <c r="AD13" s="119"/>
      <c r="AE13" s="119"/>
      <c r="AF13" s="119"/>
      <c r="AG13" s="119"/>
      <c r="AH13" s="119"/>
      <c r="AI13" s="119"/>
      <c r="AJ13" s="119">
        <f t="shared" si="4"/>
        <v>0</v>
      </c>
      <c r="AK13" s="83">
        <f t="shared" si="5"/>
        <v>0.2</v>
      </c>
      <c r="AL13" s="115"/>
      <c r="AM13" s="119"/>
      <c r="AN13" s="119"/>
      <c r="AO13" s="119"/>
      <c r="AP13" s="119"/>
      <c r="AQ13" s="119"/>
      <c r="AR13" s="119"/>
      <c r="AS13" s="119">
        <f t="shared" si="7"/>
        <v>0</v>
      </c>
      <c r="AT13" s="83">
        <f t="shared" si="6"/>
        <v>0.2</v>
      </c>
      <c r="AU13" s="116"/>
    </row>
    <row r="14" spans="1:47" ht="69.599999999999994" customHeight="1" x14ac:dyDescent="0.25">
      <c r="A14" s="113" t="s">
        <v>172</v>
      </c>
      <c r="B14" s="113" t="s">
        <v>209</v>
      </c>
      <c r="C14" s="122" t="s">
        <v>210</v>
      </c>
      <c r="D14" s="123" t="s">
        <v>218</v>
      </c>
      <c r="E14" s="123" t="s">
        <v>212</v>
      </c>
      <c r="F14" s="118"/>
      <c r="G14" s="129">
        <v>1</v>
      </c>
      <c r="H14" s="129">
        <v>0.5</v>
      </c>
      <c r="I14" s="118" t="s">
        <v>213</v>
      </c>
      <c r="J14" s="131">
        <v>0</v>
      </c>
      <c r="K14" s="119">
        <v>0</v>
      </c>
      <c r="L14" s="131">
        <v>0</v>
      </c>
      <c r="M14" s="119">
        <v>0</v>
      </c>
      <c r="N14" s="131">
        <v>0.1</v>
      </c>
      <c r="O14" s="119">
        <v>0.1</v>
      </c>
      <c r="P14" s="130">
        <f t="shared" si="2"/>
        <v>0.1</v>
      </c>
      <c r="Q14" s="119">
        <f t="shared" si="3"/>
        <v>0.1</v>
      </c>
      <c r="R14" s="117" t="s">
        <v>219</v>
      </c>
      <c r="S14" s="316" t="s">
        <v>215</v>
      </c>
      <c r="T14" s="366"/>
      <c r="U14" s="119"/>
      <c r="V14" s="366"/>
      <c r="W14" s="119"/>
      <c r="X14" s="366">
        <v>0.1</v>
      </c>
      <c r="Y14" s="119">
        <v>0.1</v>
      </c>
      <c r="Z14" s="366">
        <f t="shared" si="0"/>
        <v>0.1</v>
      </c>
      <c r="AA14" s="423">
        <v>0.1</v>
      </c>
      <c r="AB14" s="97" t="s">
        <v>220</v>
      </c>
      <c r="AC14" s="115"/>
      <c r="AD14" s="119"/>
      <c r="AE14" s="119"/>
      <c r="AF14" s="119"/>
      <c r="AG14" s="119"/>
      <c r="AH14" s="119"/>
      <c r="AI14" s="119"/>
      <c r="AJ14" s="119">
        <f t="shared" si="4"/>
        <v>0</v>
      </c>
      <c r="AK14" s="83">
        <f t="shared" si="5"/>
        <v>0.1</v>
      </c>
      <c r="AL14" s="115"/>
      <c r="AM14" s="119"/>
      <c r="AN14" s="119"/>
      <c r="AO14" s="119"/>
      <c r="AP14" s="119"/>
      <c r="AQ14" s="119"/>
      <c r="AR14" s="119"/>
      <c r="AS14" s="119">
        <f t="shared" si="7"/>
        <v>0</v>
      </c>
      <c r="AT14" s="83">
        <f t="shared" si="6"/>
        <v>0.1</v>
      </c>
      <c r="AU14" s="116"/>
    </row>
    <row r="15" spans="1:47" ht="39.950000000000003" customHeight="1" x14ac:dyDescent="0.25">
      <c r="A15" s="124"/>
      <c r="B15" s="124"/>
      <c r="C15" s="124"/>
      <c r="D15" s="125"/>
      <c r="E15" s="125"/>
      <c r="P15" s="187">
        <f>+AVERAGE(P7:P14)</f>
        <v>5.6249999999999994E-2</v>
      </c>
      <c r="Q15" s="187">
        <f>+AVERAGE(Q7:Q14)</f>
        <v>5.4999999999999993E-2</v>
      </c>
      <c r="R15" s="133"/>
      <c r="S15" s="133"/>
      <c r="Z15" s="488">
        <f>+AVERAGE(Z7:Z14)</f>
        <v>9.9999999999999992E-2</v>
      </c>
      <c r="AA15" s="488">
        <f>+AVERAGE(AA7:AA14)</f>
        <v>0.14625000000000002</v>
      </c>
      <c r="AB15" s="133"/>
      <c r="AC15" s="133"/>
      <c r="AK15" s="33">
        <f>+AI15+AG15+AE15+AA15</f>
        <v>0.14625000000000002</v>
      </c>
      <c r="AL15" s="133"/>
      <c r="AT15" s="33">
        <f>+AR15+AP15+AN15+AK15</f>
        <v>0.14625000000000002</v>
      </c>
      <c r="AU15" s="132"/>
    </row>
    <row r="16" spans="1:47" ht="39.950000000000003" customHeight="1" x14ac:dyDescent="0.25">
      <c r="A16" s="124"/>
      <c r="B16" s="124"/>
      <c r="C16" s="124"/>
      <c r="D16" s="125"/>
      <c r="E16" s="125"/>
      <c r="R16" s="133"/>
      <c r="S16" s="133"/>
      <c r="AB16" s="133"/>
      <c r="AC16" s="133"/>
      <c r="AL16" s="133"/>
      <c r="AU16" s="132"/>
    </row>
    <row r="17" spans="1:47" ht="39.950000000000003" customHeight="1" x14ac:dyDescent="0.25">
      <c r="A17" s="124"/>
      <c r="B17" s="124"/>
      <c r="C17" s="124"/>
      <c r="D17" s="125"/>
      <c r="E17" s="125"/>
      <c r="R17" s="133"/>
      <c r="S17" s="133"/>
      <c r="AB17" s="133"/>
      <c r="AC17" s="133"/>
      <c r="AL17" s="133"/>
      <c r="AU17" s="132"/>
    </row>
    <row r="18" spans="1:47" ht="39.950000000000003" customHeight="1" x14ac:dyDescent="0.25">
      <c r="A18" s="124"/>
      <c r="B18" s="124"/>
      <c r="C18" s="124"/>
      <c r="D18" s="125"/>
      <c r="E18" s="125"/>
      <c r="R18" s="133"/>
      <c r="S18" s="133"/>
      <c r="AB18" s="133"/>
      <c r="AC18" s="133"/>
      <c r="AL18" s="133"/>
      <c r="AU18" s="132"/>
    </row>
    <row r="19" spans="1:47" ht="39.950000000000003" customHeight="1" x14ac:dyDescent="0.25">
      <c r="R19" s="133"/>
      <c r="S19" s="133"/>
      <c r="AB19" s="133"/>
      <c r="AC19" s="133"/>
      <c r="AL19" s="133"/>
      <c r="AU19" s="132"/>
    </row>
    <row r="20" spans="1:47" ht="39.950000000000003" customHeight="1" x14ac:dyDescent="0.25">
      <c r="R20" s="133"/>
      <c r="S20" s="133"/>
      <c r="AB20" s="133"/>
      <c r="AC20" s="133"/>
      <c r="AL20" s="133"/>
      <c r="AU20" s="132"/>
    </row>
    <row r="21" spans="1:47" ht="39.950000000000003" customHeight="1" x14ac:dyDescent="0.25">
      <c r="R21" s="133"/>
      <c r="S21" s="133"/>
      <c r="AB21" s="133"/>
      <c r="AC21" s="133"/>
      <c r="AL21" s="133"/>
      <c r="AU21" s="132"/>
    </row>
    <row r="22" spans="1:47" ht="39.950000000000003" customHeight="1" x14ac:dyDescent="0.25">
      <c r="R22" s="134"/>
      <c r="S22" s="134"/>
      <c r="AB22" s="134"/>
      <c r="AC22" s="134"/>
      <c r="AL22" s="134"/>
      <c r="AU22" s="135"/>
    </row>
    <row r="23" spans="1:47" ht="39.950000000000003" customHeight="1" x14ac:dyDescent="0.25">
      <c r="R23" s="134"/>
      <c r="S23" s="134"/>
      <c r="AB23" s="134"/>
      <c r="AC23" s="134"/>
      <c r="AL23" s="134"/>
      <c r="AU23" s="135"/>
    </row>
    <row r="24" spans="1:47" ht="39.950000000000003" customHeight="1" x14ac:dyDescent="0.25">
      <c r="R24" s="134"/>
      <c r="S24" s="134"/>
      <c r="AB24" s="134"/>
      <c r="AC24" s="134"/>
      <c r="AL24" s="134"/>
      <c r="AU24" s="135"/>
    </row>
    <row r="25" spans="1:47" ht="39.950000000000003" customHeight="1" x14ac:dyDescent="0.25">
      <c r="R25" s="134"/>
      <c r="S25" s="134"/>
      <c r="AB25" s="134"/>
      <c r="AC25" s="134"/>
      <c r="AL25" s="134"/>
      <c r="AU25" s="135"/>
    </row>
    <row r="26" spans="1:47" ht="39.950000000000003" customHeight="1" x14ac:dyDescent="0.25">
      <c r="R26" s="132"/>
      <c r="S26" s="132"/>
      <c r="AB26" s="132"/>
      <c r="AC26" s="132"/>
      <c r="AL26" s="132"/>
      <c r="AU26" s="132"/>
    </row>
    <row r="27" spans="1:47" ht="39.950000000000003" customHeight="1" x14ac:dyDescent="0.25">
      <c r="R27" s="132"/>
      <c r="S27" s="132"/>
      <c r="AB27" s="132"/>
      <c r="AC27" s="132"/>
      <c r="AL27" s="132"/>
      <c r="AU27" s="132"/>
    </row>
    <row r="28" spans="1:47" ht="39.950000000000003" customHeight="1" x14ac:dyDescent="0.25">
      <c r="R28" s="132"/>
      <c r="S28" s="132"/>
      <c r="AB28" s="132"/>
      <c r="AC28" s="132"/>
      <c r="AL28" s="132"/>
      <c r="AU28" s="132"/>
    </row>
    <row r="29" spans="1:47" ht="39.950000000000003" customHeight="1" x14ac:dyDescent="0.25">
      <c r="R29" s="132"/>
      <c r="S29" s="132"/>
      <c r="AB29" s="132"/>
      <c r="AC29" s="132"/>
      <c r="AL29" s="132"/>
      <c r="AU29" s="132"/>
    </row>
    <row r="30" spans="1:47" ht="39.950000000000003" customHeight="1" x14ac:dyDescent="0.25">
      <c r="R30" s="132"/>
      <c r="S30" s="132"/>
      <c r="AB30" s="132"/>
      <c r="AC30" s="132"/>
      <c r="AL30" s="132"/>
      <c r="AU30" s="132"/>
    </row>
    <row r="31" spans="1:47" ht="39.950000000000003" customHeight="1" x14ac:dyDescent="0.25">
      <c r="R31" s="132"/>
      <c r="S31" s="132"/>
      <c r="AB31" s="132"/>
      <c r="AC31" s="132"/>
      <c r="AL31" s="132"/>
      <c r="AU31" s="132"/>
    </row>
    <row r="32" spans="1:47" ht="39.950000000000003" customHeight="1" x14ac:dyDescent="0.25">
      <c r="R32" s="132"/>
      <c r="S32" s="132"/>
      <c r="AB32" s="132"/>
      <c r="AC32" s="132"/>
      <c r="AL32" s="132"/>
      <c r="AU32" s="132"/>
    </row>
    <row r="33" spans="18:47" ht="39.950000000000003" customHeight="1" x14ac:dyDescent="0.25">
      <c r="R33" s="132"/>
      <c r="S33" s="132"/>
      <c r="AB33" s="132"/>
      <c r="AC33" s="132"/>
      <c r="AL33" s="132"/>
      <c r="AU33" s="132"/>
    </row>
    <row r="34" spans="18:47" ht="39.950000000000003" customHeight="1" x14ac:dyDescent="0.25">
      <c r="R34" s="132"/>
      <c r="S34" s="132"/>
      <c r="AB34" s="132"/>
      <c r="AC34" s="132"/>
      <c r="AU34" s="132"/>
    </row>
    <row r="35" spans="18:47" ht="39.950000000000003" customHeight="1" x14ac:dyDescent="0.25">
      <c r="R35" s="132"/>
      <c r="S35" s="132"/>
      <c r="AB35" s="132"/>
      <c r="AC35" s="132"/>
      <c r="AL35" s="132"/>
      <c r="AU35" s="132"/>
    </row>
    <row r="36" spans="18:47" ht="39.950000000000003" customHeight="1" x14ac:dyDescent="0.25">
      <c r="R36" s="132"/>
      <c r="S36" s="132"/>
      <c r="AB36" s="132"/>
      <c r="AC36" s="132"/>
      <c r="AL36" s="132"/>
      <c r="AU36" s="132"/>
    </row>
    <row r="37" spans="18:47" ht="39.950000000000003" customHeight="1" x14ac:dyDescent="0.25">
      <c r="R37" s="132"/>
      <c r="S37" s="132"/>
      <c r="AB37" s="132"/>
      <c r="AC37" s="132"/>
      <c r="AL37" s="132"/>
      <c r="AU37" s="132"/>
    </row>
    <row r="38" spans="18:47" ht="39.950000000000003" customHeight="1" x14ac:dyDescent="0.25">
      <c r="R38" s="132"/>
      <c r="S38" s="132"/>
      <c r="AB38" s="132"/>
      <c r="AC38" s="132"/>
      <c r="AL38" s="132"/>
      <c r="AU38" s="132"/>
    </row>
    <row r="39" spans="18:47" ht="39.950000000000003" customHeight="1" x14ac:dyDescent="0.25">
      <c r="R39" s="133"/>
      <c r="S39" s="133"/>
      <c r="AB39" s="133"/>
      <c r="AC39" s="133"/>
      <c r="AL39" s="133"/>
      <c r="AU39" s="133"/>
    </row>
    <row r="40" spans="18:47" ht="39.950000000000003" customHeight="1" x14ac:dyDescent="0.25">
      <c r="R40" s="133"/>
      <c r="S40" s="133"/>
      <c r="AB40" s="133"/>
      <c r="AC40" s="133"/>
      <c r="AL40" s="133"/>
      <c r="AU40" s="133"/>
    </row>
    <row r="41" spans="18:47" ht="39.950000000000003" customHeight="1" x14ac:dyDescent="0.25">
      <c r="R41" s="133"/>
      <c r="S41" s="133"/>
      <c r="AB41" s="133"/>
      <c r="AC41" s="133"/>
      <c r="AL41" s="133"/>
      <c r="AU41" s="133"/>
    </row>
    <row r="42" spans="18:47" ht="39.950000000000003" customHeight="1" x14ac:dyDescent="0.25">
      <c r="R42" s="133"/>
      <c r="S42" s="133"/>
      <c r="AB42" s="133"/>
      <c r="AC42" s="133"/>
      <c r="AL42" s="133"/>
      <c r="AU42" s="133"/>
    </row>
    <row r="43" spans="18:47" ht="39.950000000000003" customHeight="1" x14ac:dyDescent="0.25">
      <c r="R43" s="133"/>
      <c r="S43" s="133"/>
      <c r="AB43" s="133"/>
      <c r="AC43" s="133"/>
      <c r="AL43" s="133"/>
      <c r="AU43" s="133"/>
    </row>
    <row r="44" spans="18:47" ht="39.950000000000003" customHeight="1" x14ac:dyDescent="0.25">
      <c r="R44" s="84"/>
      <c r="S44" s="84"/>
      <c r="AB44" s="84"/>
      <c r="AC44" s="84"/>
      <c r="AL44" s="84"/>
      <c r="AU44" s="84"/>
    </row>
    <row r="45" spans="18:47" ht="39.950000000000003" customHeight="1" x14ac:dyDescent="0.25">
      <c r="R45" s="84"/>
      <c r="S45" s="84"/>
      <c r="AB45" s="84"/>
      <c r="AC45" s="84"/>
      <c r="AL45" s="84"/>
      <c r="AU45" s="84"/>
    </row>
    <row r="46" spans="18:47" ht="39.950000000000003" customHeight="1" x14ac:dyDescent="0.25">
      <c r="R46" s="84"/>
      <c r="S46" s="84"/>
      <c r="AB46" s="84"/>
      <c r="AC46" s="84"/>
      <c r="AL46" s="84"/>
      <c r="AU46" s="84"/>
    </row>
    <row r="47" spans="18:47" ht="39.950000000000003" customHeight="1" x14ac:dyDescent="0.25">
      <c r="R47" s="84"/>
      <c r="S47" s="84"/>
      <c r="AB47" s="84"/>
      <c r="AC47" s="84"/>
      <c r="AL47" s="84"/>
      <c r="AU47" s="84"/>
    </row>
    <row r="48" spans="18:47" ht="39.950000000000003" customHeight="1" x14ac:dyDescent="0.25">
      <c r="R48" s="84"/>
      <c r="S48" s="84"/>
      <c r="AB48" s="84"/>
      <c r="AC48" s="84"/>
      <c r="AL48" s="84"/>
      <c r="AU48" s="84"/>
    </row>
    <row r="49" spans="18:47" ht="39.950000000000003" customHeight="1" x14ac:dyDescent="0.25">
      <c r="R49" s="84"/>
      <c r="S49" s="84"/>
      <c r="AB49" s="84"/>
      <c r="AC49" s="84"/>
      <c r="AL49" s="84"/>
      <c r="AU49" s="84"/>
    </row>
    <row r="50" spans="18:47" ht="39.950000000000003" customHeight="1" x14ac:dyDescent="0.25">
      <c r="R50" s="84"/>
      <c r="S50" s="84"/>
      <c r="AB50" s="84"/>
      <c r="AC50" s="84"/>
      <c r="AL50" s="84"/>
      <c r="AU50" s="84"/>
    </row>
    <row r="51" spans="18:47" ht="39.950000000000003" customHeight="1" x14ac:dyDescent="0.25">
      <c r="R51" s="84"/>
      <c r="S51" s="84"/>
      <c r="AB51" s="84"/>
      <c r="AC51" s="84"/>
      <c r="AL51" s="84"/>
      <c r="AU51" s="84"/>
    </row>
    <row r="52" spans="18:47" ht="39.950000000000003" customHeight="1" x14ac:dyDescent="0.25">
      <c r="R52" s="84"/>
      <c r="S52" s="84"/>
      <c r="AB52" s="84"/>
      <c r="AC52" s="84"/>
      <c r="AL52" s="84"/>
      <c r="AU52" s="84"/>
    </row>
    <row r="53" spans="18:47" ht="39.950000000000003" customHeight="1" x14ac:dyDescent="0.25">
      <c r="R53" s="84"/>
      <c r="S53" s="84"/>
      <c r="AB53" s="84"/>
      <c r="AC53" s="84"/>
      <c r="AL53" s="84"/>
      <c r="AU53" s="84"/>
    </row>
    <row r="54" spans="18:47" ht="39.950000000000003" customHeight="1" x14ac:dyDescent="0.25">
      <c r="R54" s="84"/>
      <c r="S54" s="84"/>
      <c r="AB54" s="84"/>
      <c r="AC54" s="84"/>
      <c r="AL54" s="84"/>
      <c r="AU54" s="84"/>
    </row>
    <row r="55" spans="18:47" ht="39.950000000000003" customHeight="1" x14ac:dyDescent="0.25">
      <c r="R55" s="84"/>
      <c r="S55" s="84"/>
      <c r="AB55" s="84"/>
      <c r="AC55" s="84"/>
      <c r="AL55" s="84"/>
      <c r="AU55" s="84"/>
    </row>
  </sheetData>
  <autoFilter ref="A6:I14" xr:uid="{BD885216-B461-47A1-8681-2AF3EC754F45}"/>
  <mergeCells count="43">
    <mergeCell ref="J2:AT4"/>
    <mergeCell ref="AO5:AO6"/>
    <mergeCell ref="AP5:AP6"/>
    <mergeCell ref="AQ5:AQ6"/>
    <mergeCell ref="AR5:AR6"/>
    <mergeCell ref="AS5:AS6"/>
    <mergeCell ref="AI5:AI6"/>
    <mergeCell ref="AJ5:AJ6"/>
    <mergeCell ref="AK5:AK6"/>
    <mergeCell ref="AM5:AM6"/>
    <mergeCell ref="AN5:AN6"/>
    <mergeCell ref="AD5:AD6"/>
    <mergeCell ref="AE5:AE6"/>
    <mergeCell ref="AF5:AF6"/>
    <mergeCell ref="AG5:AG6"/>
    <mergeCell ref="Y5:Y6"/>
    <mergeCell ref="AA5:AA6"/>
    <mergeCell ref="AB5:AB6"/>
    <mergeCell ref="AT5:AT6"/>
    <mergeCell ref="D7:D11"/>
    <mergeCell ref="J5:J6"/>
    <mergeCell ref="K5:K6"/>
    <mergeCell ref="L5:L6"/>
    <mergeCell ref="M5:M6"/>
    <mergeCell ref="AL5:AL6"/>
    <mergeCell ref="S5:S6"/>
    <mergeCell ref="AC5:AC6"/>
    <mergeCell ref="AU5:AU6"/>
    <mergeCell ref="A2:H4"/>
    <mergeCell ref="A5:E5"/>
    <mergeCell ref="G5:H5"/>
    <mergeCell ref="N5:N6"/>
    <mergeCell ref="O5:O6"/>
    <mergeCell ref="P5:P6"/>
    <mergeCell ref="Q5:Q6"/>
    <mergeCell ref="T5:T6"/>
    <mergeCell ref="U5:U6"/>
    <mergeCell ref="V5:V6"/>
    <mergeCell ref="R5:R6"/>
    <mergeCell ref="AH5:AH6"/>
    <mergeCell ref="W5:W6"/>
    <mergeCell ref="X5:X6"/>
    <mergeCell ref="Z5:Z6"/>
  </mergeCells>
  <hyperlinks>
    <hyperlink ref="S8" r:id="rId1" xr:uid="{6AB4C042-5E93-41D7-8FE4-1AF4461B4906}"/>
    <hyperlink ref="S9" r:id="rId2" xr:uid="{C15C174A-AE2F-4CB1-964B-B7B8BC075AA1}"/>
    <hyperlink ref="S10" r:id="rId3" xr:uid="{CAF48DE8-5989-49C7-B5B4-E89877235E43}"/>
    <hyperlink ref="S11" r:id="rId4" xr:uid="{22AE06FD-1820-480A-8745-5C3052518865}"/>
    <hyperlink ref="S13" r:id="rId5" xr:uid="{86FE5C07-0775-4053-B829-9D3EF7DB7A97}"/>
    <hyperlink ref="S14" r:id="rId6" xr:uid="{532CEF53-82D7-4382-A789-1D1D81E568EC}"/>
    <hyperlink ref="AC7" r:id="rId7" xr:uid="{49EE43DF-BB71-4E95-B33C-35332F979BC1}"/>
    <hyperlink ref="AC8" r:id="rId8" xr:uid="{9A3A63BD-8201-45ED-A1B2-3BEDDDDD9819}"/>
    <hyperlink ref="AC9" r:id="rId9" xr:uid="{29A93992-A53D-4485-B0C7-CD87B931CCEA}"/>
    <hyperlink ref="AC10" r:id="rId10" xr:uid="{1840DF46-0A82-48DE-AAE7-5C063E8797DE}"/>
    <hyperlink ref="AC11" r:id="rId11" xr:uid="{B2D4C003-3AD5-4B6C-A0C7-3A060F7C22B4}"/>
    <hyperlink ref="AC13" r:id="rId12" xr:uid="{49182374-5402-49B9-97EC-B05654B1F420}"/>
  </hyperlinks>
  <pageMargins left="0.7" right="0.7" top="0.75" bottom="0.75" header="0.3" footer="0.3"/>
  <pageSetup paperSize="9" orientation="portrait" r:id="rId13"/>
  <drawing r:id="rId14"/>
  <legacyDrawing r:id="rId1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1C6B7-254E-4975-B8C9-0E039D838D00}">
  <dimension ref="A1:AX53"/>
  <sheetViews>
    <sheetView showGridLines="0" zoomScale="80" zoomScaleNormal="80" workbookViewId="0">
      <pane xSplit="11" ySplit="6" topLeftCell="L7" activePane="bottomRight" state="frozen"/>
      <selection pane="topRight" activeCell="J1" sqref="J1"/>
      <selection pane="bottomLeft" activeCell="A7" sqref="A7"/>
      <selection pane="bottomRight" activeCell="E15" sqref="E15"/>
    </sheetView>
  </sheetViews>
  <sheetFormatPr baseColWidth="10" defaultColWidth="11.42578125" defaultRowHeight="20.100000000000001" customHeight="1" x14ac:dyDescent="0.25"/>
  <cols>
    <col min="1" max="1" width="13.5703125" style="154" bestFit="1" customWidth="1"/>
    <col min="2" max="2" width="9.140625" style="154" customWidth="1"/>
    <col min="3" max="3" width="15" style="154" customWidth="1"/>
    <col min="4" max="4" width="24.5703125" style="154" customWidth="1"/>
    <col min="5" max="5" width="27.140625" style="154" customWidth="1"/>
    <col min="6" max="6" width="12.5703125" style="154" customWidth="1"/>
    <col min="7" max="7" width="17.85546875" style="154" customWidth="1"/>
    <col min="8" max="10" width="13.5703125" style="154" customWidth="1"/>
    <col min="11" max="11" width="16.5703125" style="154" customWidth="1"/>
    <col min="12" max="12" width="5.42578125" style="154" customWidth="1"/>
    <col min="13" max="13" width="5" style="154" customWidth="1"/>
    <col min="14" max="15" width="5.5703125" style="154" customWidth="1"/>
    <col min="16" max="16" width="6" style="154" customWidth="1"/>
    <col min="17" max="17" width="5.42578125" style="154" customWidth="1"/>
    <col min="18" max="18" width="8.85546875" style="154" customWidth="1"/>
    <col min="19" max="19" width="9.140625" style="154" customWidth="1"/>
    <col min="20" max="21" width="21.85546875" style="96" customWidth="1"/>
    <col min="22" max="24" width="5.42578125" style="154" customWidth="1"/>
    <col min="25" max="25" width="5.140625" style="154" customWidth="1"/>
    <col min="26" max="26" width="5.5703125" style="154" customWidth="1"/>
    <col min="27" max="27" width="6.140625" style="154" customWidth="1"/>
    <col min="28" max="28" width="6.5703125" style="154" customWidth="1"/>
    <col min="29" max="29" width="7.5703125" style="154" customWidth="1"/>
    <col min="30" max="30" width="23.28515625" style="151" customWidth="1"/>
    <col min="31" max="31" width="18.5703125" style="151" customWidth="1"/>
    <col min="32" max="33" width="5.42578125" style="154" customWidth="1"/>
    <col min="34" max="34" width="5.140625" style="154" customWidth="1"/>
    <col min="35" max="35" width="4.42578125" style="154" customWidth="1"/>
    <col min="36" max="37" width="4.5703125" style="154" customWidth="1"/>
    <col min="38" max="38" width="7.5703125" style="154" customWidth="1"/>
    <col min="39" max="39" width="8.42578125" style="154" customWidth="1"/>
    <col min="40" max="41" width="16" style="151" customWidth="1"/>
    <col min="42" max="42" width="4.85546875" style="154" customWidth="1"/>
    <col min="43" max="43" width="4.5703125" style="154" customWidth="1"/>
    <col min="44" max="44" width="5.140625" style="154" customWidth="1"/>
    <col min="45" max="45" width="4.5703125" style="154" customWidth="1"/>
    <col min="46" max="47" width="5.140625" style="154" customWidth="1"/>
    <col min="48" max="48" width="8.42578125" style="154" customWidth="1"/>
    <col min="49" max="49" width="7.5703125" style="154" customWidth="1"/>
    <col min="50" max="50" width="13.140625" style="151" customWidth="1"/>
    <col min="51" max="16384" width="11.42578125" style="154"/>
  </cols>
  <sheetData>
    <row r="1" spans="1:50" ht="48.95" customHeight="1" x14ac:dyDescent="0.25"/>
    <row r="2" spans="1:50" ht="20.100000000000001" customHeight="1" x14ac:dyDescent="0.25">
      <c r="A2" s="683" t="s">
        <v>123</v>
      </c>
      <c r="B2" s="683"/>
      <c r="C2" s="683"/>
      <c r="D2" s="683"/>
      <c r="E2" s="683"/>
      <c r="F2" s="683"/>
      <c r="G2" s="683"/>
      <c r="H2" s="683"/>
      <c r="I2" s="515"/>
      <c r="J2" s="515"/>
      <c r="K2" s="114" t="s">
        <v>124</v>
      </c>
      <c r="L2" s="684" t="s">
        <v>125</v>
      </c>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c r="AL2" s="685"/>
      <c r="AM2" s="685"/>
      <c r="AN2" s="685"/>
      <c r="AO2" s="685"/>
      <c r="AP2" s="685"/>
      <c r="AQ2" s="685"/>
      <c r="AR2" s="685"/>
      <c r="AS2" s="685"/>
      <c r="AT2" s="685"/>
      <c r="AU2" s="685"/>
      <c r="AV2" s="685"/>
      <c r="AW2" s="685"/>
      <c r="AX2" s="108"/>
    </row>
    <row r="3" spans="1:50" ht="20.100000000000001" customHeight="1" x14ac:dyDescent="0.25">
      <c r="A3" s="683"/>
      <c r="B3" s="683"/>
      <c r="C3" s="683"/>
      <c r="D3" s="683"/>
      <c r="E3" s="683"/>
      <c r="F3" s="683"/>
      <c r="G3" s="683"/>
      <c r="H3" s="683"/>
      <c r="I3" s="515"/>
      <c r="J3" s="515"/>
      <c r="K3" s="114" t="s">
        <v>126</v>
      </c>
      <c r="L3" s="684"/>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5"/>
      <c r="AQ3" s="685"/>
      <c r="AR3" s="685"/>
      <c r="AS3" s="685"/>
      <c r="AT3" s="685"/>
      <c r="AU3" s="685"/>
      <c r="AV3" s="685"/>
      <c r="AW3" s="685"/>
      <c r="AX3" s="108"/>
    </row>
    <row r="4" spans="1:50" ht="20.100000000000001" customHeight="1" x14ac:dyDescent="0.25">
      <c r="A4" s="683"/>
      <c r="B4" s="683"/>
      <c r="C4" s="683"/>
      <c r="D4" s="683"/>
      <c r="E4" s="683"/>
      <c r="F4" s="683"/>
      <c r="G4" s="683"/>
      <c r="H4" s="683"/>
      <c r="I4" s="515"/>
      <c r="J4" s="515"/>
      <c r="K4" s="114" t="s">
        <v>127</v>
      </c>
      <c r="L4" s="686"/>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108"/>
    </row>
    <row r="5" spans="1:50" ht="20.100000000000001" customHeight="1" x14ac:dyDescent="0.25">
      <c r="A5" s="678" t="s">
        <v>128</v>
      </c>
      <c r="B5" s="678"/>
      <c r="C5" s="678"/>
      <c r="D5" s="678"/>
      <c r="E5" s="678"/>
      <c r="F5" s="172"/>
      <c r="G5" s="678" t="s">
        <v>221</v>
      </c>
      <c r="H5" s="678"/>
      <c r="I5" s="172"/>
      <c r="J5" s="172"/>
      <c r="K5" s="172" t="s">
        <v>129</v>
      </c>
      <c r="L5" s="658" t="s">
        <v>130</v>
      </c>
      <c r="M5" s="658" t="s">
        <v>131</v>
      </c>
      <c r="N5" s="658" t="s">
        <v>132</v>
      </c>
      <c r="O5" s="658" t="s">
        <v>133</v>
      </c>
      <c r="P5" s="658" t="s">
        <v>134</v>
      </c>
      <c r="Q5" s="658" t="s">
        <v>135</v>
      </c>
      <c r="R5" s="659" t="s">
        <v>136</v>
      </c>
      <c r="S5" s="659" t="s">
        <v>222</v>
      </c>
      <c r="T5" s="688" t="s">
        <v>138</v>
      </c>
      <c r="U5" s="688" t="s">
        <v>223</v>
      </c>
      <c r="V5" s="660" t="s">
        <v>140</v>
      </c>
      <c r="W5" s="660" t="s">
        <v>141</v>
      </c>
      <c r="X5" s="660" t="s">
        <v>142</v>
      </c>
      <c r="Y5" s="660" t="s">
        <v>143</v>
      </c>
      <c r="Z5" s="660" t="s">
        <v>144</v>
      </c>
      <c r="AA5" s="660" t="s">
        <v>145</v>
      </c>
      <c r="AB5" s="663" t="s">
        <v>146</v>
      </c>
      <c r="AC5" s="663" t="s">
        <v>224</v>
      </c>
      <c r="AD5" s="664" t="s">
        <v>148</v>
      </c>
      <c r="AE5" s="671" t="s">
        <v>223</v>
      </c>
      <c r="AF5" s="662" t="s">
        <v>149</v>
      </c>
      <c r="AG5" s="662" t="s">
        <v>150</v>
      </c>
      <c r="AH5" s="662" t="s">
        <v>151</v>
      </c>
      <c r="AI5" s="662" t="s">
        <v>152</v>
      </c>
      <c r="AJ5" s="662" t="s">
        <v>153</v>
      </c>
      <c r="AK5" s="662" t="s">
        <v>154</v>
      </c>
      <c r="AL5" s="676" t="s">
        <v>155</v>
      </c>
      <c r="AM5" s="676" t="s">
        <v>225</v>
      </c>
      <c r="AN5" s="668" t="s">
        <v>156</v>
      </c>
      <c r="AO5" s="679" t="s">
        <v>223</v>
      </c>
      <c r="AP5" s="675" t="s">
        <v>157</v>
      </c>
      <c r="AQ5" s="675" t="s">
        <v>158</v>
      </c>
      <c r="AR5" s="675" t="s">
        <v>159</v>
      </c>
      <c r="AS5" s="675" t="s">
        <v>160</v>
      </c>
      <c r="AT5" s="675" t="s">
        <v>161</v>
      </c>
      <c r="AU5" s="675" t="s">
        <v>162</v>
      </c>
      <c r="AV5" s="666" t="s">
        <v>163</v>
      </c>
      <c r="AW5" s="666" t="s">
        <v>226</v>
      </c>
      <c r="AX5" s="654" t="s">
        <v>165</v>
      </c>
    </row>
    <row r="6" spans="1:50" s="195" customFormat="1" ht="38.25" customHeight="1" x14ac:dyDescent="0.25">
      <c r="A6" s="6" t="s">
        <v>18</v>
      </c>
      <c r="B6" s="6" t="s">
        <v>166</v>
      </c>
      <c r="C6" s="6" t="s">
        <v>167</v>
      </c>
      <c r="D6" s="6" t="s">
        <v>128</v>
      </c>
      <c r="E6" s="6" t="s">
        <v>168</v>
      </c>
      <c r="F6" s="6" t="s">
        <v>169</v>
      </c>
      <c r="G6" s="6" t="s">
        <v>227</v>
      </c>
      <c r="H6" s="6" t="s">
        <v>228</v>
      </c>
      <c r="I6" s="6"/>
      <c r="J6" s="6" t="s">
        <v>229</v>
      </c>
      <c r="K6" s="6" t="s">
        <v>129</v>
      </c>
      <c r="L6" s="658"/>
      <c r="M6" s="658"/>
      <c r="N6" s="658"/>
      <c r="O6" s="658"/>
      <c r="P6" s="658"/>
      <c r="Q6" s="658"/>
      <c r="R6" s="659"/>
      <c r="S6" s="659"/>
      <c r="T6" s="688"/>
      <c r="U6" s="688"/>
      <c r="V6" s="660"/>
      <c r="W6" s="660"/>
      <c r="X6" s="660"/>
      <c r="Y6" s="660"/>
      <c r="Z6" s="660"/>
      <c r="AA6" s="660"/>
      <c r="AB6" s="663"/>
      <c r="AC6" s="663"/>
      <c r="AD6" s="664"/>
      <c r="AE6" s="672"/>
      <c r="AF6" s="662"/>
      <c r="AG6" s="662"/>
      <c r="AH6" s="662"/>
      <c r="AI6" s="662"/>
      <c r="AJ6" s="662"/>
      <c r="AK6" s="662"/>
      <c r="AL6" s="676"/>
      <c r="AM6" s="676"/>
      <c r="AN6" s="668"/>
      <c r="AO6" s="680"/>
      <c r="AP6" s="675"/>
      <c r="AQ6" s="675"/>
      <c r="AR6" s="675"/>
      <c r="AS6" s="675"/>
      <c r="AT6" s="675"/>
      <c r="AU6" s="675"/>
      <c r="AV6" s="666"/>
      <c r="AW6" s="666"/>
      <c r="AX6" s="654"/>
    </row>
    <row r="7" spans="1:50" ht="45" customHeight="1" x14ac:dyDescent="0.25">
      <c r="A7" s="28" t="s">
        <v>230</v>
      </c>
      <c r="B7" s="539" t="s">
        <v>173</v>
      </c>
      <c r="C7" s="539" t="s">
        <v>230</v>
      </c>
      <c r="D7" s="677" t="s">
        <v>231</v>
      </c>
      <c r="E7" s="539" t="s">
        <v>74</v>
      </c>
      <c r="F7" s="28"/>
      <c r="G7" s="28"/>
      <c r="H7" s="530"/>
      <c r="I7" s="28"/>
      <c r="J7" s="519"/>
      <c r="K7" s="28" t="s">
        <v>232</v>
      </c>
      <c r="L7" s="317"/>
      <c r="M7" s="196"/>
      <c r="N7" s="317"/>
      <c r="O7" s="196"/>
      <c r="P7" s="317"/>
      <c r="Q7" s="196"/>
      <c r="R7" s="317"/>
      <c r="S7" s="394"/>
      <c r="T7" s="163" t="s">
        <v>233</v>
      </c>
      <c r="U7" s="306" t="s">
        <v>234</v>
      </c>
      <c r="V7" s="368"/>
      <c r="W7" s="196"/>
      <c r="X7" s="368"/>
      <c r="Y7" s="196"/>
      <c r="Z7" s="368"/>
      <c r="AA7" s="196"/>
      <c r="AB7" s="368" t="s">
        <v>235</v>
      </c>
      <c r="AC7" s="394" t="s">
        <v>235</v>
      </c>
      <c r="AD7" s="156"/>
      <c r="AE7" s="307"/>
      <c r="AF7" s="524"/>
      <c r="AG7" s="196"/>
      <c r="AH7" s="524"/>
      <c r="AI7" s="196"/>
      <c r="AJ7" s="524"/>
      <c r="AK7" s="196"/>
      <c r="AL7" s="524" t="s">
        <v>235</v>
      </c>
      <c r="AM7" s="394"/>
      <c r="AN7" s="156"/>
      <c r="AO7" s="156"/>
      <c r="AP7" s="527"/>
      <c r="AQ7" s="196"/>
      <c r="AR7" s="527"/>
      <c r="AS7" s="196"/>
      <c r="AT7" s="527"/>
      <c r="AU7" s="196"/>
      <c r="AV7" s="527" t="s">
        <v>235</v>
      </c>
      <c r="AW7" s="394"/>
      <c r="AX7" s="155"/>
    </row>
    <row r="8" spans="1:50" ht="83.25" customHeight="1" x14ac:dyDescent="0.25">
      <c r="A8" s="28" t="s">
        <v>230</v>
      </c>
      <c r="B8" s="539" t="s">
        <v>173</v>
      </c>
      <c r="C8" s="539" t="s">
        <v>230</v>
      </c>
      <c r="D8" s="677"/>
      <c r="E8" s="539" t="s">
        <v>77</v>
      </c>
      <c r="F8" s="28"/>
      <c r="G8" s="198">
        <v>1</v>
      </c>
      <c r="H8" s="531">
        <v>0.7</v>
      </c>
      <c r="I8" s="537">
        <f>+R8+AB8+AL8+AV8</f>
        <v>0.70000000000000007</v>
      </c>
      <c r="J8" s="394">
        <f>+S8+AC8+AM8+AW8</f>
        <v>0.25</v>
      </c>
      <c r="K8" s="28" t="s">
        <v>236</v>
      </c>
      <c r="L8" s="317">
        <v>0</v>
      </c>
      <c r="M8" s="196">
        <v>0</v>
      </c>
      <c r="N8" s="317">
        <v>0</v>
      </c>
      <c r="O8" s="196">
        <v>0</v>
      </c>
      <c r="P8" s="317">
        <v>0.1</v>
      </c>
      <c r="Q8" s="196">
        <v>0.1</v>
      </c>
      <c r="R8" s="317">
        <f>+L8+N8+P8</f>
        <v>0.1</v>
      </c>
      <c r="S8" s="394">
        <f>+Q8+O8+M8</f>
        <v>0.1</v>
      </c>
      <c r="T8" s="163" t="s">
        <v>237</v>
      </c>
      <c r="U8" s="306" t="s">
        <v>238</v>
      </c>
      <c r="V8" s="368">
        <v>0.05</v>
      </c>
      <c r="W8" s="196">
        <v>0.05</v>
      </c>
      <c r="X8" s="368">
        <v>0.05</v>
      </c>
      <c r="Y8" s="196">
        <v>0.05</v>
      </c>
      <c r="Z8" s="368">
        <v>0.1</v>
      </c>
      <c r="AA8" s="196">
        <v>0.05</v>
      </c>
      <c r="AB8" s="368">
        <f>+X8+V8+Z8</f>
        <v>0.2</v>
      </c>
      <c r="AC8" s="394">
        <f t="shared" ref="AC8:AC9" si="0">+AA8+Y8+W8</f>
        <v>0.15000000000000002</v>
      </c>
      <c r="AD8" s="489" t="s">
        <v>239</v>
      </c>
      <c r="AE8" s="453" t="s">
        <v>240</v>
      </c>
      <c r="AF8" s="524">
        <v>0.1</v>
      </c>
      <c r="AG8" s="196"/>
      <c r="AH8" s="524">
        <v>0.1</v>
      </c>
      <c r="AI8" s="196"/>
      <c r="AJ8" s="524">
        <v>0.05</v>
      </c>
      <c r="AK8" s="196"/>
      <c r="AL8" s="524">
        <f>+AF8+AH8+AJ8</f>
        <v>0.25</v>
      </c>
      <c r="AM8" s="394">
        <f>+AG8+AI8+AK8</f>
        <v>0</v>
      </c>
      <c r="AN8" s="156"/>
      <c r="AO8" s="156"/>
      <c r="AP8" s="527">
        <v>0.05</v>
      </c>
      <c r="AQ8" s="196"/>
      <c r="AR8" s="527">
        <v>0.05</v>
      </c>
      <c r="AS8" s="196"/>
      <c r="AT8" s="527">
        <v>0.05</v>
      </c>
      <c r="AU8" s="196"/>
      <c r="AV8" s="527">
        <f>+AP8+AR8+AT8</f>
        <v>0.15000000000000002</v>
      </c>
      <c r="AW8" s="394">
        <f>+AQ8+AS8+AU8</f>
        <v>0</v>
      </c>
      <c r="AX8" s="155"/>
    </row>
    <row r="9" spans="1:50" ht="40.5" customHeight="1" x14ac:dyDescent="0.25">
      <c r="A9" s="28" t="s">
        <v>230</v>
      </c>
      <c r="B9" s="539" t="s">
        <v>173</v>
      </c>
      <c r="C9" s="539" t="s">
        <v>230</v>
      </c>
      <c r="D9" s="539" t="s">
        <v>205</v>
      </c>
      <c r="E9" s="539" t="s">
        <v>94</v>
      </c>
      <c r="F9" s="28"/>
      <c r="G9" s="198">
        <v>1</v>
      </c>
      <c r="H9" s="531">
        <v>0.6</v>
      </c>
      <c r="I9" s="537">
        <f t="shared" ref="I9:I19" si="1">+R9+AB9+AL9+AV9</f>
        <v>0.60000000000000009</v>
      </c>
      <c r="J9" s="394">
        <f t="shared" ref="J9:J19" si="2">+S9+AC9+AM9+AW9</f>
        <v>0.15000000000000002</v>
      </c>
      <c r="K9" s="28" t="s">
        <v>236</v>
      </c>
      <c r="L9" s="317">
        <v>0</v>
      </c>
      <c r="M9" s="196">
        <v>0</v>
      </c>
      <c r="N9" s="317">
        <v>0</v>
      </c>
      <c r="O9" s="196">
        <v>0</v>
      </c>
      <c r="P9" s="317">
        <v>0.1</v>
      </c>
      <c r="Q9" s="196">
        <v>0</v>
      </c>
      <c r="R9" s="317">
        <f>+L9+N9+P9</f>
        <v>0.1</v>
      </c>
      <c r="S9" s="394">
        <f>+Q9+O9+M9</f>
        <v>0</v>
      </c>
      <c r="T9" s="162"/>
      <c r="U9" s="162"/>
      <c r="V9" s="368">
        <v>0.05</v>
      </c>
      <c r="W9" s="196">
        <v>0.05</v>
      </c>
      <c r="X9" s="368">
        <v>0.05</v>
      </c>
      <c r="Y9" s="196">
        <v>0.05</v>
      </c>
      <c r="Z9" s="368">
        <v>0.05</v>
      </c>
      <c r="AA9" s="196">
        <v>0.05</v>
      </c>
      <c r="AB9" s="368">
        <f>+X9+V9+Z9</f>
        <v>0.15000000000000002</v>
      </c>
      <c r="AC9" s="394">
        <f t="shared" si="0"/>
        <v>0.15000000000000002</v>
      </c>
      <c r="AD9" s="164" t="s">
        <v>241</v>
      </c>
      <c r="AE9" s="306" t="s">
        <v>242</v>
      </c>
      <c r="AF9" s="524">
        <v>0.05</v>
      </c>
      <c r="AG9" s="196"/>
      <c r="AH9" s="524">
        <v>0.05</v>
      </c>
      <c r="AI9" s="196"/>
      <c r="AJ9" s="524">
        <v>0.1</v>
      </c>
      <c r="AK9" s="196"/>
      <c r="AL9" s="524">
        <f>+AF9+AH9+AJ9</f>
        <v>0.2</v>
      </c>
      <c r="AM9" s="394">
        <f>+AG9+AI9+AK9</f>
        <v>0</v>
      </c>
      <c r="AN9" s="156"/>
      <c r="AO9" s="156"/>
      <c r="AP9" s="527">
        <v>0.05</v>
      </c>
      <c r="AQ9" s="196"/>
      <c r="AR9" s="527">
        <v>0.05</v>
      </c>
      <c r="AS9" s="196"/>
      <c r="AT9" s="527">
        <v>0.05</v>
      </c>
      <c r="AU9" s="196"/>
      <c r="AV9" s="527">
        <f t="shared" ref="AV9:AV19" si="3">+AP9+AR9+AT9</f>
        <v>0.15000000000000002</v>
      </c>
      <c r="AW9" s="394">
        <f t="shared" ref="AW9:AW19" si="4">+AQ9+AS9+AU9</f>
        <v>0</v>
      </c>
      <c r="AX9" s="155"/>
    </row>
    <row r="10" spans="1:50" ht="43.5" customHeight="1" x14ac:dyDescent="0.25">
      <c r="A10" s="28" t="s">
        <v>230</v>
      </c>
      <c r="B10" s="539" t="s">
        <v>173</v>
      </c>
      <c r="C10" s="539" t="s">
        <v>230</v>
      </c>
      <c r="D10" s="539" t="s">
        <v>243</v>
      </c>
      <c r="E10" s="539" t="s">
        <v>97</v>
      </c>
      <c r="F10" s="28"/>
      <c r="G10" s="198">
        <v>1</v>
      </c>
      <c r="H10" s="532">
        <v>0.5</v>
      </c>
      <c r="I10" s="537">
        <f t="shared" si="1"/>
        <v>0.5</v>
      </c>
      <c r="J10" s="394">
        <f t="shared" si="2"/>
        <v>0.3</v>
      </c>
      <c r="K10" s="28" t="s">
        <v>244</v>
      </c>
      <c r="L10" s="317"/>
      <c r="M10" s="196"/>
      <c r="N10" s="317"/>
      <c r="O10" s="196"/>
      <c r="P10" s="317">
        <v>0.25</v>
      </c>
      <c r="Q10" s="196">
        <v>0.25</v>
      </c>
      <c r="R10" s="317">
        <f>+L10+N10+P10</f>
        <v>0.25</v>
      </c>
      <c r="S10" s="394">
        <f>+Q10+O10+M10</f>
        <v>0.25</v>
      </c>
      <c r="T10" s="163" t="s">
        <v>245</v>
      </c>
      <c r="U10" s="163" t="s">
        <v>246</v>
      </c>
      <c r="V10" s="368"/>
      <c r="W10" s="196"/>
      <c r="X10" s="368"/>
      <c r="Y10" s="196"/>
      <c r="Z10" s="368">
        <v>0.05</v>
      </c>
      <c r="AA10" s="196">
        <v>0.05</v>
      </c>
      <c r="AB10" s="368">
        <f t="shared" ref="AB10:AB19" si="5">+X10+V10+Z10</f>
        <v>0.05</v>
      </c>
      <c r="AC10" s="394">
        <f t="shared" ref="AC10:AC20" si="6">+AA10+Y10+W10</f>
        <v>0.05</v>
      </c>
      <c r="AD10" s="164" t="s">
        <v>247</v>
      </c>
      <c r="AE10" s="164"/>
      <c r="AF10" s="524">
        <v>0.1</v>
      </c>
      <c r="AG10" s="196"/>
      <c r="AH10" s="524">
        <v>0.05</v>
      </c>
      <c r="AI10" s="196"/>
      <c r="AJ10" s="524">
        <v>0.05</v>
      </c>
      <c r="AK10" s="196"/>
      <c r="AL10" s="524">
        <f t="shared" ref="AL10:AL19" si="7">+AF10+AH10+AJ10</f>
        <v>0.2</v>
      </c>
      <c r="AM10" s="394">
        <f t="shared" ref="AM10:AM19" si="8">+AG10+AI10+AK10</f>
        <v>0</v>
      </c>
      <c r="AN10" s="156"/>
      <c r="AO10" s="156"/>
      <c r="AP10" s="527"/>
      <c r="AQ10" s="196"/>
      <c r="AR10" s="527"/>
      <c r="AS10" s="196"/>
      <c r="AT10" s="527"/>
      <c r="AU10" s="196"/>
      <c r="AV10" s="527">
        <f t="shared" si="3"/>
        <v>0</v>
      </c>
      <c r="AW10" s="394">
        <f t="shared" si="4"/>
        <v>0</v>
      </c>
      <c r="AX10" s="155"/>
    </row>
    <row r="11" spans="1:50" ht="35.1" customHeight="1" x14ac:dyDescent="0.25">
      <c r="A11" s="169" t="s">
        <v>230</v>
      </c>
      <c r="B11" s="542" t="s">
        <v>173</v>
      </c>
      <c r="C11" s="539" t="s">
        <v>230</v>
      </c>
      <c r="D11" s="542" t="s">
        <v>248</v>
      </c>
      <c r="E11" s="542" t="s">
        <v>249</v>
      </c>
      <c r="F11" s="169"/>
      <c r="G11" s="198">
        <v>1</v>
      </c>
      <c r="H11" s="532">
        <v>1</v>
      </c>
      <c r="I11" s="537">
        <f t="shared" si="1"/>
        <v>1</v>
      </c>
      <c r="J11" s="394">
        <f t="shared" si="2"/>
        <v>0.5</v>
      </c>
      <c r="K11" s="28" t="s">
        <v>250</v>
      </c>
      <c r="L11" s="317"/>
      <c r="M11" s="196"/>
      <c r="N11" s="317"/>
      <c r="O11" s="196"/>
      <c r="P11" s="317">
        <v>0.15</v>
      </c>
      <c r="Q11" s="196">
        <v>0.1</v>
      </c>
      <c r="R11" s="317">
        <f>+L11+N11+P11</f>
        <v>0.15</v>
      </c>
      <c r="S11" s="394">
        <f>+Q11+O11+M11</f>
        <v>0.1</v>
      </c>
      <c r="T11" s="164" t="s">
        <v>251</v>
      </c>
      <c r="U11" s="164"/>
      <c r="V11" s="368">
        <v>0.1</v>
      </c>
      <c r="W11" s="196">
        <v>0.1</v>
      </c>
      <c r="X11" s="368">
        <v>0.1</v>
      </c>
      <c r="Y11" s="196">
        <v>0.1</v>
      </c>
      <c r="Z11" s="368">
        <v>0.1</v>
      </c>
      <c r="AA11" s="196">
        <v>0.1</v>
      </c>
      <c r="AB11" s="368">
        <f t="shared" si="5"/>
        <v>0.30000000000000004</v>
      </c>
      <c r="AC11" s="394">
        <f t="shared" si="6"/>
        <v>0.30000000000000004</v>
      </c>
      <c r="AD11" s="164" t="s">
        <v>252</v>
      </c>
      <c r="AE11" s="164"/>
      <c r="AF11" s="524">
        <v>0.1</v>
      </c>
      <c r="AG11" s="196">
        <v>0.1</v>
      </c>
      <c r="AH11" s="524">
        <v>0.1</v>
      </c>
      <c r="AI11" s="196"/>
      <c r="AJ11" s="524">
        <v>0.1</v>
      </c>
      <c r="AK11" s="196"/>
      <c r="AL11" s="524">
        <f t="shared" si="7"/>
        <v>0.30000000000000004</v>
      </c>
      <c r="AM11" s="394">
        <f t="shared" si="8"/>
        <v>0.1</v>
      </c>
      <c r="AN11" s="538" t="s">
        <v>253</v>
      </c>
      <c r="AO11" s="156"/>
      <c r="AP11" s="527">
        <v>0.1</v>
      </c>
      <c r="AQ11" s="196"/>
      <c r="AR11" s="527">
        <v>0.15</v>
      </c>
      <c r="AS11" s="196"/>
      <c r="AT11" s="527"/>
      <c r="AU11" s="196"/>
      <c r="AV11" s="527">
        <f t="shared" si="3"/>
        <v>0.25</v>
      </c>
      <c r="AW11" s="394">
        <f t="shared" si="4"/>
        <v>0</v>
      </c>
      <c r="AX11" s="155"/>
    </row>
    <row r="12" spans="1:50" ht="35.1" customHeight="1" x14ac:dyDescent="0.25">
      <c r="A12" s="157" t="s">
        <v>230</v>
      </c>
      <c r="B12" s="545" t="s">
        <v>173</v>
      </c>
      <c r="C12" s="539" t="s">
        <v>230</v>
      </c>
      <c r="D12" s="677" t="s">
        <v>254</v>
      </c>
      <c r="E12" s="539" t="s">
        <v>117</v>
      </c>
      <c r="F12" s="28"/>
      <c r="G12" s="198">
        <v>1</v>
      </c>
      <c r="H12" s="532">
        <v>0.8</v>
      </c>
      <c r="I12" s="537">
        <f t="shared" si="1"/>
        <v>0.99970000000000003</v>
      </c>
      <c r="J12" s="394">
        <f t="shared" si="2"/>
        <v>0.99970000000000003</v>
      </c>
      <c r="K12" s="28" t="s">
        <v>255</v>
      </c>
      <c r="L12" s="317">
        <v>0</v>
      </c>
      <c r="M12" s="196">
        <v>0</v>
      </c>
      <c r="N12" s="317">
        <v>0.1</v>
      </c>
      <c r="O12" s="196">
        <v>0.1</v>
      </c>
      <c r="P12" s="317">
        <v>0.15</v>
      </c>
      <c r="Q12" s="196">
        <v>0.15</v>
      </c>
      <c r="R12" s="317">
        <f>+L12+N12+P12</f>
        <v>0.25</v>
      </c>
      <c r="S12" s="394">
        <f>+Q12+O12+M12</f>
        <v>0.25</v>
      </c>
      <c r="T12" s="163" t="s">
        <v>256</v>
      </c>
      <c r="U12" s="306" t="s">
        <v>257</v>
      </c>
      <c r="V12" s="368">
        <v>8.3299999999999999E-2</v>
      </c>
      <c r="W12" s="196">
        <v>8.3299999999999999E-2</v>
      </c>
      <c r="X12" s="368">
        <v>8.3299999999999999E-2</v>
      </c>
      <c r="Y12" s="196">
        <v>8.3299999999999999E-2</v>
      </c>
      <c r="Z12" s="368">
        <v>8.3299999999999999E-2</v>
      </c>
      <c r="AA12" s="196">
        <v>8.3299999999999999E-2</v>
      </c>
      <c r="AB12" s="368">
        <f t="shared" si="5"/>
        <v>0.24990000000000001</v>
      </c>
      <c r="AC12" s="394">
        <f t="shared" si="6"/>
        <v>0.24990000000000001</v>
      </c>
      <c r="AD12" s="164" t="s">
        <v>258</v>
      </c>
      <c r="AE12" s="306" t="s">
        <v>259</v>
      </c>
      <c r="AF12" s="524">
        <v>8.3299999999999999E-2</v>
      </c>
      <c r="AG12" s="196">
        <v>8.3299999999999999E-2</v>
      </c>
      <c r="AH12" s="524">
        <v>8.3299999999999999E-2</v>
      </c>
      <c r="AI12" s="196">
        <v>8.3299999999999999E-2</v>
      </c>
      <c r="AJ12" s="524">
        <v>8.3299999999999999E-2</v>
      </c>
      <c r="AK12" s="196">
        <v>8.3299999999999999E-2</v>
      </c>
      <c r="AL12" s="524">
        <f>+AH12+AF12+AJ12</f>
        <v>0.24990000000000001</v>
      </c>
      <c r="AM12" s="394">
        <f t="shared" ref="AM12" si="9">+AK12+AI12+AG12</f>
        <v>0.24990000000000001</v>
      </c>
      <c r="AN12" s="163" t="s">
        <v>260</v>
      </c>
      <c r="AO12" s="156"/>
      <c r="AP12" s="527">
        <v>8.3299999999999999E-2</v>
      </c>
      <c r="AQ12" s="196">
        <v>8.3299999999999999E-2</v>
      </c>
      <c r="AR12" s="527">
        <v>8.3299999999999999E-2</v>
      </c>
      <c r="AS12" s="196">
        <v>8.3299999999999999E-2</v>
      </c>
      <c r="AT12" s="527">
        <v>8.3299999999999999E-2</v>
      </c>
      <c r="AU12" s="196">
        <v>8.3299999999999999E-2</v>
      </c>
      <c r="AV12" s="527">
        <f>+AR12+AP12+AT12</f>
        <v>0.24990000000000001</v>
      </c>
      <c r="AW12" s="394">
        <f t="shared" si="4"/>
        <v>0.24990000000000001</v>
      </c>
      <c r="AX12" s="155"/>
    </row>
    <row r="13" spans="1:50" ht="35.1" customHeight="1" x14ac:dyDescent="0.25">
      <c r="A13" s="157" t="s">
        <v>230</v>
      </c>
      <c r="B13" s="545" t="s">
        <v>173</v>
      </c>
      <c r="C13" s="539" t="s">
        <v>230</v>
      </c>
      <c r="D13" s="677"/>
      <c r="E13" s="539" t="s">
        <v>118</v>
      </c>
      <c r="F13" s="28"/>
      <c r="G13" s="198">
        <v>1</v>
      </c>
      <c r="H13" s="532">
        <v>0.7</v>
      </c>
      <c r="I13" s="537">
        <f t="shared" si="1"/>
        <v>0.69990000000000008</v>
      </c>
      <c r="J13" s="394">
        <f t="shared" si="2"/>
        <v>0.44990000000000002</v>
      </c>
      <c r="K13" s="28" t="s">
        <v>261</v>
      </c>
      <c r="L13" s="317"/>
      <c r="M13" s="196"/>
      <c r="N13" s="317"/>
      <c r="O13" s="196"/>
      <c r="P13" s="317">
        <v>0.2</v>
      </c>
      <c r="Q13" s="196">
        <v>0.2</v>
      </c>
      <c r="R13" s="317">
        <f t="shared" ref="R13:R18" si="10">+L13+N13+P13</f>
        <v>0.2</v>
      </c>
      <c r="S13" s="394">
        <f t="shared" ref="S13:S18" si="11">+Q13+O13+M13</f>
        <v>0.2</v>
      </c>
      <c r="T13" s="162" t="s">
        <v>262</v>
      </c>
      <c r="U13" s="307" t="s">
        <v>263</v>
      </c>
      <c r="V13" s="368">
        <v>8.3299999999999999E-2</v>
      </c>
      <c r="W13" s="196">
        <v>8.3299999999999999E-2</v>
      </c>
      <c r="X13" s="368">
        <v>8.3299999999999999E-2</v>
      </c>
      <c r="Y13" s="196">
        <v>8.3299999999999999E-2</v>
      </c>
      <c r="Z13" s="368">
        <v>8.3299999999999999E-2</v>
      </c>
      <c r="AA13" s="196">
        <v>8.3299999999999999E-2</v>
      </c>
      <c r="AB13" s="368">
        <f t="shared" si="5"/>
        <v>0.24990000000000001</v>
      </c>
      <c r="AC13" s="394">
        <f t="shared" si="6"/>
        <v>0.24990000000000001</v>
      </c>
      <c r="AD13" s="164" t="s">
        <v>264</v>
      </c>
      <c r="AE13" s="164" t="s">
        <v>265</v>
      </c>
      <c r="AF13" s="524">
        <v>0.05</v>
      </c>
      <c r="AG13" s="196"/>
      <c r="AH13" s="524">
        <v>0.05</v>
      </c>
      <c r="AI13" s="196"/>
      <c r="AJ13" s="524">
        <v>0.05</v>
      </c>
      <c r="AK13" s="196"/>
      <c r="AL13" s="524">
        <f t="shared" si="7"/>
        <v>0.15000000000000002</v>
      </c>
      <c r="AM13" s="394">
        <f t="shared" si="8"/>
        <v>0</v>
      </c>
      <c r="AN13" s="156"/>
      <c r="AO13" s="156"/>
      <c r="AP13" s="527">
        <v>0.05</v>
      </c>
      <c r="AQ13" s="196"/>
      <c r="AR13" s="527">
        <v>0.05</v>
      </c>
      <c r="AS13" s="196"/>
      <c r="AT13" s="527"/>
      <c r="AU13" s="196"/>
      <c r="AV13" s="527">
        <f t="shared" si="3"/>
        <v>0.1</v>
      </c>
      <c r="AW13" s="394">
        <f t="shared" si="4"/>
        <v>0</v>
      </c>
      <c r="AX13" s="155"/>
    </row>
    <row r="14" spans="1:50" ht="35.1" customHeight="1" x14ac:dyDescent="0.25">
      <c r="A14" s="157" t="s">
        <v>230</v>
      </c>
      <c r="B14" s="545" t="s">
        <v>173</v>
      </c>
      <c r="C14" s="539" t="s">
        <v>230</v>
      </c>
      <c r="D14" s="677"/>
      <c r="E14" s="539" t="s">
        <v>119</v>
      </c>
      <c r="F14" s="28"/>
      <c r="G14" s="198">
        <v>1</v>
      </c>
      <c r="H14" s="533">
        <v>0.7</v>
      </c>
      <c r="I14" s="537">
        <f t="shared" si="1"/>
        <v>0.69990000000000008</v>
      </c>
      <c r="J14" s="394">
        <f t="shared" si="2"/>
        <v>0.40660000000000002</v>
      </c>
      <c r="K14" s="28" t="s">
        <v>266</v>
      </c>
      <c r="L14" s="317">
        <v>0</v>
      </c>
      <c r="M14" s="196">
        <v>0</v>
      </c>
      <c r="N14" s="317">
        <v>0.1</v>
      </c>
      <c r="O14" s="196">
        <v>0.1</v>
      </c>
      <c r="P14" s="317">
        <v>0.1</v>
      </c>
      <c r="Q14" s="196">
        <v>0.1</v>
      </c>
      <c r="R14" s="317">
        <f>+L14+N14+P14</f>
        <v>0.2</v>
      </c>
      <c r="S14" s="394">
        <f>+Q14+O14+M14</f>
        <v>0.2</v>
      </c>
      <c r="T14" s="163" t="s">
        <v>267</v>
      </c>
      <c r="U14" s="306" t="s">
        <v>268</v>
      </c>
      <c r="V14" s="368">
        <v>8.3299999999999999E-2</v>
      </c>
      <c r="W14" s="196">
        <v>8.3299999999999999E-2</v>
      </c>
      <c r="X14" s="368">
        <v>8.3299999999999999E-2</v>
      </c>
      <c r="Y14" s="196">
        <v>0.04</v>
      </c>
      <c r="Z14" s="368">
        <v>8.3299999999999999E-2</v>
      </c>
      <c r="AA14" s="196">
        <v>8.3299999999999999E-2</v>
      </c>
      <c r="AB14" s="368">
        <f t="shared" si="5"/>
        <v>0.24990000000000001</v>
      </c>
      <c r="AC14" s="394">
        <f t="shared" si="6"/>
        <v>0.20660000000000001</v>
      </c>
      <c r="AD14" s="164" t="s">
        <v>269</v>
      </c>
      <c r="AE14" s="164" t="s">
        <v>270</v>
      </c>
      <c r="AF14" s="524">
        <v>0.05</v>
      </c>
      <c r="AG14" s="196"/>
      <c r="AH14" s="524">
        <v>0.05</v>
      </c>
      <c r="AI14" s="196"/>
      <c r="AJ14" s="524">
        <v>0.05</v>
      </c>
      <c r="AK14" s="196"/>
      <c r="AL14" s="524">
        <f t="shared" si="7"/>
        <v>0.15000000000000002</v>
      </c>
      <c r="AM14" s="394">
        <f t="shared" si="8"/>
        <v>0</v>
      </c>
      <c r="AN14" s="156"/>
      <c r="AO14" s="156"/>
      <c r="AP14" s="527">
        <v>0.05</v>
      </c>
      <c r="AQ14" s="196"/>
      <c r="AR14" s="527">
        <v>0.05</v>
      </c>
      <c r="AS14" s="196"/>
      <c r="AT14" s="527"/>
      <c r="AU14" s="196"/>
      <c r="AV14" s="527">
        <f t="shared" si="3"/>
        <v>0.1</v>
      </c>
      <c r="AW14" s="394">
        <f t="shared" si="4"/>
        <v>0</v>
      </c>
      <c r="AX14" s="155"/>
    </row>
    <row r="15" spans="1:50" s="96" customFormat="1" ht="30" customHeight="1" x14ac:dyDescent="0.25">
      <c r="A15" s="158" t="s">
        <v>230</v>
      </c>
      <c r="B15" s="546" t="s">
        <v>173</v>
      </c>
      <c r="C15" s="539" t="s">
        <v>230</v>
      </c>
      <c r="D15" s="677"/>
      <c r="E15" s="539" t="s">
        <v>271</v>
      </c>
      <c r="F15" s="28"/>
      <c r="G15" s="198">
        <v>1</v>
      </c>
      <c r="H15" s="533">
        <v>0.5</v>
      </c>
      <c r="I15" s="537">
        <f t="shared" si="1"/>
        <v>0.49980000000000002</v>
      </c>
      <c r="J15" s="394">
        <f t="shared" si="2"/>
        <v>0.49980000000000002</v>
      </c>
      <c r="K15" s="28"/>
      <c r="L15" s="318"/>
      <c r="M15" s="86"/>
      <c r="N15" s="319"/>
      <c r="O15" s="86"/>
      <c r="P15" s="319"/>
      <c r="Q15" s="86"/>
      <c r="R15" s="317"/>
      <c r="S15" s="394"/>
      <c r="T15" s="162" t="s">
        <v>272</v>
      </c>
      <c r="U15" s="162"/>
      <c r="V15" s="368">
        <v>8.3299999999999999E-2</v>
      </c>
      <c r="W15" s="196">
        <v>8.3299999999999999E-2</v>
      </c>
      <c r="X15" s="368">
        <v>8.3299999999999999E-2</v>
      </c>
      <c r="Y15" s="196">
        <v>8.3299999999999999E-2</v>
      </c>
      <c r="Z15" s="368">
        <v>8.3299999999999999E-2</v>
      </c>
      <c r="AA15" s="196">
        <v>8.3299999999999999E-2</v>
      </c>
      <c r="AB15" s="368">
        <f t="shared" si="5"/>
        <v>0.24990000000000001</v>
      </c>
      <c r="AC15" s="394">
        <f t="shared" si="6"/>
        <v>0.24990000000000001</v>
      </c>
      <c r="AD15" s="164" t="s">
        <v>273</v>
      </c>
      <c r="AE15" s="156"/>
      <c r="AF15" s="524">
        <v>8.3299999999999999E-2</v>
      </c>
      <c r="AG15" s="196">
        <v>8.3299999999999999E-2</v>
      </c>
      <c r="AH15" s="524">
        <v>8.3299999999999999E-2</v>
      </c>
      <c r="AI15" s="196">
        <v>8.3299999999999999E-2</v>
      </c>
      <c r="AJ15" s="524">
        <v>8.3299999999999999E-2</v>
      </c>
      <c r="AK15" s="196">
        <v>8.3299999999999999E-2</v>
      </c>
      <c r="AL15" s="524">
        <f t="shared" ref="AL15" si="12">+AH15+AF15+AJ15</f>
        <v>0.24990000000000001</v>
      </c>
      <c r="AM15" s="394">
        <f t="shared" si="8"/>
        <v>0.24990000000000001</v>
      </c>
      <c r="AN15" s="156"/>
      <c r="AO15" s="156"/>
      <c r="AP15" s="528"/>
      <c r="AQ15" s="86"/>
      <c r="AR15" s="528"/>
      <c r="AS15" s="86"/>
      <c r="AT15" s="528"/>
      <c r="AU15" s="86"/>
      <c r="AV15" s="527">
        <f t="shared" si="3"/>
        <v>0</v>
      </c>
      <c r="AW15" s="394">
        <f t="shared" si="4"/>
        <v>0</v>
      </c>
      <c r="AX15" s="155"/>
    </row>
    <row r="16" spans="1:50" s="96" customFormat="1" ht="30" customHeight="1" x14ac:dyDescent="0.25">
      <c r="A16" s="28" t="s">
        <v>230</v>
      </c>
      <c r="B16" s="28" t="s">
        <v>209</v>
      </c>
      <c r="C16" s="28" t="s">
        <v>230</v>
      </c>
      <c r="D16" s="681" t="s">
        <v>274</v>
      </c>
      <c r="E16" s="28" t="s">
        <v>275</v>
      </c>
      <c r="F16" s="28"/>
      <c r="G16" s="51">
        <v>1</v>
      </c>
      <c r="H16" s="533">
        <v>1</v>
      </c>
      <c r="I16" s="196">
        <f t="shared" si="1"/>
        <v>0.49990000000000001</v>
      </c>
      <c r="J16" s="394">
        <f t="shared" si="2"/>
        <v>8.746599999999999</v>
      </c>
      <c r="K16" s="28"/>
      <c r="L16" s="317">
        <v>0</v>
      </c>
      <c r="M16" s="196">
        <v>0</v>
      </c>
      <c r="N16" s="317">
        <v>0</v>
      </c>
      <c r="O16" s="196">
        <v>0</v>
      </c>
      <c r="P16" s="317">
        <v>0.25</v>
      </c>
      <c r="Q16" s="196">
        <v>0.25</v>
      </c>
      <c r="R16" s="317">
        <f t="shared" si="10"/>
        <v>0.25</v>
      </c>
      <c r="S16" s="394">
        <f t="shared" si="11"/>
        <v>0.25</v>
      </c>
      <c r="T16" s="163" t="s">
        <v>276</v>
      </c>
      <c r="U16" s="306" t="s">
        <v>277</v>
      </c>
      <c r="V16" s="368">
        <v>8.3299999999999999E-2</v>
      </c>
      <c r="W16" s="196">
        <v>8.3299999999999999E-2</v>
      </c>
      <c r="X16" s="368">
        <v>8.3299999999999999E-2</v>
      </c>
      <c r="Y16" s="196">
        <v>8.3299999999999999E-2</v>
      </c>
      <c r="Z16" s="368">
        <v>8.3299999999999999E-2</v>
      </c>
      <c r="AA16" s="86">
        <v>8.33</v>
      </c>
      <c r="AB16" s="368">
        <f t="shared" si="5"/>
        <v>0.24990000000000001</v>
      </c>
      <c r="AC16" s="394">
        <f t="shared" si="6"/>
        <v>8.496599999999999</v>
      </c>
      <c r="AD16" s="164" t="s">
        <v>278</v>
      </c>
      <c r="AE16" s="307" t="s">
        <v>279</v>
      </c>
      <c r="AF16" s="525"/>
      <c r="AG16" s="86"/>
      <c r="AH16" s="525"/>
      <c r="AI16" s="86"/>
      <c r="AJ16" s="525"/>
      <c r="AK16" s="86"/>
      <c r="AL16" s="524">
        <f t="shared" si="7"/>
        <v>0</v>
      </c>
      <c r="AM16" s="394">
        <f t="shared" si="8"/>
        <v>0</v>
      </c>
      <c r="AN16" s="156"/>
      <c r="AO16" s="156"/>
      <c r="AP16" s="528"/>
      <c r="AQ16" s="86"/>
      <c r="AR16" s="528"/>
      <c r="AS16" s="86"/>
      <c r="AT16" s="528"/>
      <c r="AU16" s="86"/>
      <c r="AV16" s="527">
        <f t="shared" si="3"/>
        <v>0</v>
      </c>
      <c r="AW16" s="394">
        <f t="shared" si="4"/>
        <v>0</v>
      </c>
      <c r="AX16" s="155"/>
    </row>
    <row r="17" spans="1:50" ht="30" customHeight="1" x14ac:dyDescent="0.25">
      <c r="A17" s="28" t="s">
        <v>230</v>
      </c>
      <c r="B17" s="28" t="s">
        <v>209</v>
      </c>
      <c r="C17" s="28" t="s">
        <v>230</v>
      </c>
      <c r="D17" s="682"/>
      <c r="E17" s="28" t="s">
        <v>280</v>
      </c>
      <c r="F17" s="28"/>
      <c r="G17" s="51">
        <v>1</v>
      </c>
      <c r="H17" s="533">
        <v>1</v>
      </c>
      <c r="I17" s="196">
        <f t="shared" si="1"/>
        <v>0.49990000000000001</v>
      </c>
      <c r="J17" s="394">
        <f t="shared" si="2"/>
        <v>8.746599999999999</v>
      </c>
      <c r="K17" s="28"/>
      <c r="L17" s="318"/>
      <c r="M17" s="28"/>
      <c r="N17" s="318"/>
      <c r="O17" s="28"/>
      <c r="P17" s="317">
        <v>0.25</v>
      </c>
      <c r="Q17" s="196">
        <v>0.25</v>
      </c>
      <c r="R17" s="317">
        <f t="shared" ref="R17" si="13">+L17+N17+P17</f>
        <v>0.25</v>
      </c>
      <c r="S17" s="394">
        <f t="shared" ref="S17" si="14">+Q17+O17+M17</f>
        <v>0.25</v>
      </c>
      <c r="T17" s="162" t="s">
        <v>281</v>
      </c>
      <c r="U17" s="164" t="s">
        <v>282</v>
      </c>
      <c r="V17" s="368">
        <v>8.3299999999999999E-2</v>
      </c>
      <c r="W17" s="196">
        <v>8.3299999999999999E-2</v>
      </c>
      <c r="X17" s="368">
        <v>8.3299999999999999E-2</v>
      </c>
      <c r="Y17" s="196">
        <v>8.3299999999999999E-2</v>
      </c>
      <c r="Z17" s="368">
        <v>8.3299999999999999E-2</v>
      </c>
      <c r="AA17" s="28">
        <v>8.33</v>
      </c>
      <c r="AB17" s="368">
        <f t="shared" si="5"/>
        <v>0.24990000000000001</v>
      </c>
      <c r="AC17" s="394">
        <f t="shared" si="6"/>
        <v>8.496599999999999</v>
      </c>
      <c r="AD17" s="164" t="s">
        <v>283</v>
      </c>
      <c r="AE17" s="156"/>
      <c r="AF17" s="526"/>
      <c r="AG17" s="28"/>
      <c r="AH17" s="526"/>
      <c r="AI17" s="28"/>
      <c r="AJ17" s="526"/>
      <c r="AK17" s="28"/>
      <c r="AL17" s="524">
        <f t="shared" si="7"/>
        <v>0</v>
      </c>
      <c r="AM17" s="394">
        <f t="shared" si="8"/>
        <v>0</v>
      </c>
      <c r="AN17" s="156"/>
      <c r="AO17" s="156"/>
      <c r="AP17" s="529"/>
      <c r="AQ17" s="28"/>
      <c r="AR17" s="529"/>
      <c r="AS17" s="28"/>
      <c r="AT17" s="529"/>
      <c r="AU17" s="28"/>
      <c r="AV17" s="527">
        <f t="shared" si="3"/>
        <v>0</v>
      </c>
      <c r="AW17" s="394">
        <f t="shared" si="4"/>
        <v>0</v>
      </c>
      <c r="AX17" s="155"/>
    </row>
    <row r="18" spans="1:50" ht="48.75" customHeight="1" x14ac:dyDescent="0.25">
      <c r="A18" s="28" t="s">
        <v>230</v>
      </c>
      <c r="B18" s="28" t="s">
        <v>284</v>
      </c>
      <c r="C18" s="28" t="s">
        <v>230</v>
      </c>
      <c r="D18" s="28" t="s">
        <v>285</v>
      </c>
      <c r="E18" s="28" t="s">
        <v>286</v>
      </c>
      <c r="F18" s="28"/>
      <c r="G18" s="51">
        <v>1</v>
      </c>
      <c r="H18" s="533">
        <v>0.7</v>
      </c>
      <c r="I18" s="196">
        <f t="shared" si="1"/>
        <v>0.49990000000000001</v>
      </c>
      <c r="J18" s="394">
        <f t="shared" si="2"/>
        <v>8.746599999999999</v>
      </c>
      <c r="K18" s="28"/>
      <c r="L18" s="317">
        <v>0</v>
      </c>
      <c r="M18" s="196">
        <v>0</v>
      </c>
      <c r="N18" s="317">
        <v>0.1</v>
      </c>
      <c r="O18" s="196">
        <v>0.1</v>
      </c>
      <c r="P18" s="317">
        <v>0.15</v>
      </c>
      <c r="Q18" s="196">
        <v>0.15</v>
      </c>
      <c r="R18" s="317">
        <f t="shared" si="10"/>
        <v>0.25</v>
      </c>
      <c r="S18" s="394">
        <f t="shared" si="11"/>
        <v>0.25</v>
      </c>
      <c r="T18" s="163" t="s">
        <v>287</v>
      </c>
      <c r="U18" s="306" t="s">
        <v>288</v>
      </c>
      <c r="V18" s="368">
        <v>8.3299999999999999E-2</v>
      </c>
      <c r="W18" s="196">
        <v>8.3299999999999999E-2</v>
      </c>
      <c r="X18" s="368">
        <v>8.3299999999999999E-2</v>
      </c>
      <c r="Y18" s="196">
        <v>8.3299999999999999E-2</v>
      </c>
      <c r="Z18" s="368">
        <v>8.3299999999999999E-2</v>
      </c>
      <c r="AA18" s="28">
        <v>8.33</v>
      </c>
      <c r="AB18" s="368">
        <f t="shared" si="5"/>
        <v>0.24990000000000001</v>
      </c>
      <c r="AC18" s="394">
        <f t="shared" si="6"/>
        <v>8.496599999999999</v>
      </c>
      <c r="AD18" s="164" t="s">
        <v>289</v>
      </c>
      <c r="AE18" s="307" t="s">
        <v>290</v>
      </c>
      <c r="AF18" s="526"/>
      <c r="AG18" s="28"/>
      <c r="AH18" s="526"/>
      <c r="AI18" s="28"/>
      <c r="AJ18" s="526"/>
      <c r="AK18" s="28"/>
      <c r="AL18" s="524">
        <f t="shared" si="7"/>
        <v>0</v>
      </c>
      <c r="AM18" s="394">
        <f t="shared" si="8"/>
        <v>0</v>
      </c>
      <c r="AN18" s="156"/>
      <c r="AO18" s="156"/>
      <c r="AP18" s="529"/>
      <c r="AQ18" s="28"/>
      <c r="AR18" s="529"/>
      <c r="AS18" s="28"/>
      <c r="AT18" s="529"/>
      <c r="AU18" s="28"/>
      <c r="AV18" s="527">
        <f t="shared" si="3"/>
        <v>0</v>
      </c>
      <c r="AW18" s="394">
        <f t="shared" si="4"/>
        <v>0</v>
      </c>
      <c r="AX18" s="155"/>
    </row>
    <row r="19" spans="1:50" ht="48.75" customHeight="1" x14ac:dyDescent="0.25">
      <c r="A19" s="28" t="s">
        <v>230</v>
      </c>
      <c r="B19" s="28" t="s">
        <v>284</v>
      </c>
      <c r="C19" s="28" t="s">
        <v>230</v>
      </c>
      <c r="D19" s="28" t="s">
        <v>291</v>
      </c>
      <c r="E19" s="28" t="s">
        <v>292</v>
      </c>
      <c r="F19" s="28"/>
      <c r="G19" s="51">
        <v>1</v>
      </c>
      <c r="H19" s="533">
        <v>0.7</v>
      </c>
      <c r="I19" s="196">
        <f t="shared" si="1"/>
        <v>0.49990000000000001</v>
      </c>
      <c r="J19" s="394">
        <f t="shared" si="2"/>
        <v>8.746599999999999</v>
      </c>
      <c r="K19" s="28"/>
      <c r="L19" s="317">
        <v>0</v>
      </c>
      <c r="M19" s="196">
        <v>0</v>
      </c>
      <c r="N19" s="317">
        <v>0.1</v>
      </c>
      <c r="O19" s="196">
        <v>0</v>
      </c>
      <c r="P19" s="317">
        <v>0.15</v>
      </c>
      <c r="Q19" s="196">
        <v>0.25</v>
      </c>
      <c r="R19" s="317">
        <f t="shared" ref="R19" si="15">+L19+N19+P19</f>
        <v>0.25</v>
      </c>
      <c r="S19" s="394">
        <f t="shared" ref="S19" si="16">+Q19+O19+M19</f>
        <v>0.25</v>
      </c>
      <c r="T19" s="162" t="s">
        <v>293</v>
      </c>
      <c r="U19" s="307" t="s">
        <v>294</v>
      </c>
      <c r="V19" s="368">
        <v>8.3299999999999999E-2</v>
      </c>
      <c r="W19" s="196">
        <v>8.3299999999999999E-2</v>
      </c>
      <c r="X19" s="368">
        <v>8.3299999999999999E-2</v>
      </c>
      <c r="Y19" s="196">
        <v>8.3299999999999999E-2</v>
      </c>
      <c r="Z19" s="368">
        <v>8.3299999999999999E-2</v>
      </c>
      <c r="AA19" s="28">
        <v>8.33</v>
      </c>
      <c r="AB19" s="368">
        <f t="shared" si="5"/>
        <v>0.24990000000000001</v>
      </c>
      <c r="AC19" s="394">
        <f t="shared" si="6"/>
        <v>8.496599999999999</v>
      </c>
      <c r="AD19" s="164" t="s">
        <v>295</v>
      </c>
      <c r="AE19" s="164" t="s">
        <v>265</v>
      </c>
      <c r="AF19" s="526"/>
      <c r="AG19" s="28"/>
      <c r="AH19" s="526"/>
      <c r="AI19" s="28"/>
      <c r="AJ19" s="526"/>
      <c r="AK19" s="28"/>
      <c r="AL19" s="524">
        <f t="shared" si="7"/>
        <v>0</v>
      </c>
      <c r="AM19" s="394">
        <f t="shared" si="8"/>
        <v>0</v>
      </c>
      <c r="AN19" s="156"/>
      <c r="AO19" s="156"/>
      <c r="AP19" s="529"/>
      <c r="AQ19" s="28"/>
      <c r="AR19" s="529"/>
      <c r="AS19" s="28"/>
      <c r="AT19" s="529"/>
      <c r="AU19" s="28"/>
      <c r="AV19" s="527">
        <f t="shared" si="3"/>
        <v>0</v>
      </c>
      <c r="AW19" s="394">
        <f t="shared" si="4"/>
        <v>0</v>
      </c>
      <c r="AX19" s="155"/>
    </row>
    <row r="20" spans="1:50" ht="20.100000000000001" customHeight="1" x14ac:dyDescent="0.25">
      <c r="R20" s="199">
        <f>+AVERAGE(R8:R19)</f>
        <v>0.20454545454545456</v>
      </c>
      <c r="S20" s="199">
        <f>+AVERAGE(S8:S19)</f>
        <v>0.19090909090909089</v>
      </c>
      <c r="T20" s="166"/>
      <c r="U20" s="166"/>
      <c r="AC20" s="196">
        <f t="shared" si="6"/>
        <v>0</v>
      </c>
      <c r="AD20" s="167"/>
      <c r="AE20" s="395"/>
      <c r="AN20" s="167"/>
      <c r="AO20" s="395"/>
      <c r="AX20" s="168"/>
    </row>
    <row r="21" spans="1:50" ht="20.100000000000001" customHeight="1" x14ac:dyDescent="0.25">
      <c r="T21" s="166"/>
      <c r="U21" s="166"/>
      <c r="AD21" s="159"/>
      <c r="AE21" s="395"/>
      <c r="AN21" s="159"/>
      <c r="AO21" s="395"/>
      <c r="AX21" s="160"/>
    </row>
    <row r="22" spans="1:50" ht="20.100000000000001" customHeight="1" x14ac:dyDescent="0.25">
      <c r="T22" s="166"/>
      <c r="U22" s="166"/>
      <c r="AD22" s="159"/>
      <c r="AE22" s="395"/>
      <c r="AN22" s="159"/>
      <c r="AO22" s="395"/>
      <c r="AX22" s="160"/>
    </row>
    <row r="23" spans="1:50" ht="20.100000000000001" customHeight="1" x14ac:dyDescent="0.25">
      <c r="T23" s="166"/>
      <c r="U23" s="166"/>
      <c r="AD23" s="159"/>
      <c r="AE23" s="395"/>
      <c r="AN23" s="159"/>
      <c r="AO23" s="395"/>
      <c r="AX23" s="160"/>
    </row>
    <row r="24" spans="1:50" ht="20.100000000000001" customHeight="1" x14ac:dyDescent="0.25">
      <c r="T24" s="165"/>
      <c r="U24" s="165"/>
      <c r="AD24" s="155"/>
      <c r="AE24" s="396"/>
      <c r="AN24" s="155"/>
      <c r="AO24" s="396"/>
      <c r="AX24" s="155"/>
    </row>
    <row r="25" spans="1:50" ht="20.100000000000001" customHeight="1" x14ac:dyDescent="0.25">
      <c r="T25" s="165"/>
      <c r="U25" s="165"/>
      <c r="AD25" s="155"/>
      <c r="AE25" s="396"/>
      <c r="AN25" s="155"/>
      <c r="AO25" s="396"/>
      <c r="AX25" s="155"/>
    </row>
    <row r="26" spans="1:50" ht="20.100000000000001" customHeight="1" x14ac:dyDescent="0.25">
      <c r="T26" s="165"/>
      <c r="U26" s="165"/>
      <c r="AD26" s="155"/>
      <c r="AE26" s="396"/>
      <c r="AN26" s="155"/>
      <c r="AO26" s="396"/>
      <c r="AX26" s="155"/>
    </row>
    <row r="27" spans="1:50" ht="20.100000000000001" customHeight="1" x14ac:dyDescent="0.25">
      <c r="T27" s="165"/>
      <c r="U27" s="165"/>
      <c r="AD27" s="155"/>
      <c r="AE27" s="396"/>
      <c r="AN27" s="155"/>
      <c r="AO27" s="396"/>
      <c r="AX27" s="155"/>
    </row>
    <row r="28" spans="1:50" ht="20.100000000000001" customHeight="1" x14ac:dyDescent="0.25">
      <c r="T28" s="165"/>
      <c r="U28" s="165"/>
      <c r="AD28" s="155"/>
      <c r="AE28" s="396"/>
      <c r="AN28" s="155"/>
      <c r="AO28" s="396"/>
      <c r="AX28" s="155"/>
    </row>
    <row r="29" spans="1:50" ht="20.100000000000001" customHeight="1" x14ac:dyDescent="0.25">
      <c r="T29" s="165"/>
      <c r="U29" s="165"/>
      <c r="AD29" s="155"/>
      <c r="AE29" s="396"/>
      <c r="AN29" s="155"/>
      <c r="AO29" s="396"/>
      <c r="AX29" s="155"/>
    </row>
    <row r="30" spans="1:50" ht="20.100000000000001" customHeight="1" x14ac:dyDescent="0.25">
      <c r="T30" s="165"/>
      <c r="U30" s="165"/>
      <c r="AD30" s="155"/>
      <c r="AE30" s="396"/>
      <c r="AN30" s="155"/>
      <c r="AO30" s="396"/>
      <c r="AX30" s="155"/>
    </row>
    <row r="31" spans="1:50" ht="20.100000000000001" customHeight="1" x14ac:dyDescent="0.25">
      <c r="T31" s="165"/>
      <c r="U31" s="165"/>
      <c r="AD31" s="155"/>
      <c r="AE31" s="396"/>
      <c r="AN31" s="155"/>
      <c r="AO31" s="396"/>
      <c r="AX31" s="155"/>
    </row>
    <row r="32" spans="1:50" ht="20.100000000000001" customHeight="1" x14ac:dyDescent="0.25">
      <c r="T32" s="165"/>
      <c r="U32" s="165"/>
      <c r="AD32" s="155"/>
      <c r="AE32" s="396"/>
      <c r="AX32" s="155"/>
    </row>
    <row r="33" spans="20:50" ht="20.100000000000001" customHeight="1" x14ac:dyDescent="0.25">
      <c r="T33" s="165"/>
      <c r="U33" s="165"/>
      <c r="AD33" s="155"/>
      <c r="AE33" s="396"/>
      <c r="AN33" s="155"/>
      <c r="AO33" s="396"/>
      <c r="AX33" s="155"/>
    </row>
    <row r="34" spans="20:50" ht="20.100000000000001" customHeight="1" x14ac:dyDescent="0.25">
      <c r="T34" s="165"/>
      <c r="U34" s="165"/>
      <c r="AD34" s="155"/>
      <c r="AE34" s="396"/>
      <c r="AN34" s="155"/>
      <c r="AO34" s="396"/>
      <c r="AX34" s="155"/>
    </row>
    <row r="35" spans="20:50" ht="20.100000000000001" customHeight="1" x14ac:dyDescent="0.25">
      <c r="T35" s="165"/>
      <c r="U35" s="165"/>
      <c r="AD35" s="155"/>
      <c r="AE35" s="396"/>
      <c r="AN35" s="155"/>
      <c r="AO35" s="396"/>
      <c r="AX35" s="155"/>
    </row>
    <row r="36" spans="20:50" ht="20.100000000000001" customHeight="1" x14ac:dyDescent="0.25">
      <c r="T36" s="165"/>
      <c r="U36" s="165"/>
      <c r="AD36" s="155"/>
      <c r="AE36" s="396"/>
      <c r="AN36" s="155"/>
      <c r="AO36" s="396"/>
      <c r="AX36" s="155"/>
    </row>
    <row r="37" spans="20:50" ht="20.100000000000001" customHeight="1" x14ac:dyDescent="0.25">
      <c r="T37" s="165"/>
      <c r="U37" s="165"/>
      <c r="AD37" s="156"/>
      <c r="AE37" s="397"/>
      <c r="AN37" s="156"/>
      <c r="AO37" s="397"/>
      <c r="AX37" s="156"/>
    </row>
    <row r="38" spans="20:50" ht="20.100000000000001" customHeight="1" x14ac:dyDescent="0.25">
      <c r="T38" s="165"/>
      <c r="U38" s="165"/>
      <c r="AD38" s="156"/>
      <c r="AE38" s="397"/>
      <c r="AN38" s="156"/>
      <c r="AO38" s="397"/>
      <c r="AX38" s="156"/>
    </row>
    <row r="39" spans="20:50" ht="20.100000000000001" customHeight="1" x14ac:dyDescent="0.25">
      <c r="T39" s="165"/>
      <c r="U39" s="165"/>
      <c r="AD39" s="156"/>
      <c r="AE39" s="397"/>
      <c r="AN39" s="156"/>
      <c r="AO39" s="397"/>
      <c r="AX39" s="156"/>
    </row>
    <row r="40" spans="20:50" ht="20.100000000000001" customHeight="1" x14ac:dyDescent="0.25">
      <c r="T40" s="165"/>
      <c r="U40" s="165"/>
      <c r="AD40" s="156"/>
      <c r="AE40" s="397"/>
      <c r="AN40" s="156"/>
      <c r="AO40" s="397"/>
      <c r="AX40" s="156"/>
    </row>
    <row r="41" spans="20:50" ht="20.100000000000001" customHeight="1" x14ac:dyDescent="0.25">
      <c r="T41" s="165"/>
      <c r="U41" s="165"/>
      <c r="AD41" s="161"/>
      <c r="AE41" s="397"/>
      <c r="AN41" s="161"/>
      <c r="AO41" s="397"/>
      <c r="AX41" s="156"/>
    </row>
    <row r="42" spans="20:50" ht="20.100000000000001" customHeight="1" x14ac:dyDescent="0.25">
      <c r="AD42" s="152"/>
      <c r="AE42" s="96"/>
      <c r="AN42" s="152"/>
      <c r="AO42" s="96"/>
      <c r="AX42" s="86"/>
    </row>
    <row r="43" spans="20:50" ht="20.100000000000001" customHeight="1" x14ac:dyDescent="0.25">
      <c r="AD43" s="152"/>
      <c r="AE43" s="96"/>
      <c r="AN43" s="152"/>
      <c r="AO43" s="96"/>
      <c r="AX43" s="86"/>
    </row>
    <row r="44" spans="20:50" ht="20.100000000000001" customHeight="1" x14ac:dyDescent="0.25">
      <c r="AD44" s="152"/>
      <c r="AE44" s="96"/>
      <c r="AN44" s="152"/>
      <c r="AO44" s="96"/>
      <c r="AX44" s="86"/>
    </row>
    <row r="45" spans="20:50" ht="20.100000000000001" customHeight="1" x14ac:dyDescent="0.25">
      <c r="AD45" s="152"/>
      <c r="AE45" s="96"/>
      <c r="AN45" s="152"/>
      <c r="AO45" s="96"/>
      <c r="AX45" s="86"/>
    </row>
    <row r="46" spans="20:50" ht="20.100000000000001" customHeight="1" x14ac:dyDescent="0.25">
      <c r="AD46" s="152"/>
      <c r="AE46" s="96"/>
      <c r="AN46" s="152"/>
      <c r="AO46" s="96"/>
      <c r="AX46" s="86"/>
    </row>
    <row r="47" spans="20:50" ht="20.100000000000001" customHeight="1" x14ac:dyDescent="0.25">
      <c r="AD47" s="152"/>
      <c r="AE47" s="96"/>
      <c r="AN47" s="152"/>
      <c r="AO47" s="96"/>
      <c r="AX47" s="86"/>
    </row>
    <row r="48" spans="20:50" ht="20.100000000000001" customHeight="1" x14ac:dyDescent="0.25">
      <c r="AD48" s="152"/>
      <c r="AE48" s="96"/>
      <c r="AN48" s="152"/>
      <c r="AO48" s="96"/>
      <c r="AX48" s="86"/>
    </row>
    <row r="49" spans="30:50" ht="20.100000000000001" customHeight="1" x14ac:dyDescent="0.25">
      <c r="AD49" s="152"/>
      <c r="AE49" s="96"/>
      <c r="AN49" s="152"/>
      <c r="AO49" s="96"/>
      <c r="AX49" s="86"/>
    </row>
    <row r="50" spans="30:50" ht="20.100000000000001" customHeight="1" x14ac:dyDescent="0.25">
      <c r="AD50" s="152"/>
      <c r="AE50" s="96"/>
      <c r="AN50" s="152"/>
      <c r="AO50" s="96"/>
      <c r="AX50" s="86"/>
    </row>
    <row r="51" spans="30:50" ht="20.100000000000001" customHeight="1" x14ac:dyDescent="0.25">
      <c r="AD51" s="152"/>
      <c r="AE51" s="96"/>
      <c r="AN51" s="152"/>
      <c r="AO51" s="96"/>
      <c r="AX51" s="86"/>
    </row>
    <row r="52" spans="30:50" ht="20.100000000000001" customHeight="1" x14ac:dyDescent="0.25">
      <c r="AD52" s="152"/>
      <c r="AE52" s="96"/>
      <c r="AN52" s="152"/>
      <c r="AO52" s="96"/>
      <c r="AX52" s="86"/>
    </row>
    <row r="53" spans="30:50" ht="20.100000000000001" customHeight="1" x14ac:dyDescent="0.25">
      <c r="AD53" s="152"/>
      <c r="AE53" s="96"/>
      <c r="AN53" s="152"/>
      <c r="AO53" s="96"/>
      <c r="AX53" s="86"/>
    </row>
  </sheetData>
  <autoFilter ref="A6:AW17" xr:uid="{7501C6B7-254E-4975-B8C9-0E039D838D00}"/>
  <mergeCells count="46">
    <mergeCell ref="D16:D17"/>
    <mergeCell ref="AN5:AN6"/>
    <mergeCell ref="A2:H4"/>
    <mergeCell ref="L2:AW4"/>
    <mergeCell ref="G5:H5"/>
    <mergeCell ref="L5:L6"/>
    <mergeCell ref="M5:M6"/>
    <mergeCell ref="N5:N6"/>
    <mergeCell ref="O5:O6"/>
    <mergeCell ref="AW5:AW6"/>
    <mergeCell ref="AR5:AR6"/>
    <mergeCell ref="AS5:AS6"/>
    <mergeCell ref="AL5:AL6"/>
    <mergeCell ref="AM5:AM6"/>
    <mergeCell ref="T5:T6"/>
    <mergeCell ref="U5:U6"/>
    <mergeCell ref="D12:D15"/>
    <mergeCell ref="AT5:AT6"/>
    <mergeCell ref="AU5:AU6"/>
    <mergeCell ref="P5:P6"/>
    <mergeCell ref="Q5:Q6"/>
    <mergeCell ref="R5:R6"/>
    <mergeCell ref="S5:S6"/>
    <mergeCell ref="D7:D8"/>
    <mergeCell ref="A5:E5"/>
    <mergeCell ref="AP5:AP6"/>
    <mergeCell ref="V5:V6"/>
    <mergeCell ref="W5:W6"/>
    <mergeCell ref="X5:X6"/>
    <mergeCell ref="Y5:Y6"/>
    <mergeCell ref="AO5:AO6"/>
    <mergeCell ref="AX5:AX6"/>
    <mergeCell ref="AH5:AH6"/>
    <mergeCell ref="AI5:AI6"/>
    <mergeCell ref="AV5:AV6"/>
    <mergeCell ref="Z5:Z6"/>
    <mergeCell ref="AA5:AA6"/>
    <mergeCell ref="AB5:AB6"/>
    <mergeCell ref="AC5:AC6"/>
    <mergeCell ref="AD5:AD6"/>
    <mergeCell ref="AG5:AG6"/>
    <mergeCell ref="AQ5:AQ6"/>
    <mergeCell ref="AF5:AF6"/>
    <mergeCell ref="AJ5:AJ6"/>
    <mergeCell ref="AK5:AK6"/>
    <mergeCell ref="AE5:AE6"/>
  </mergeCells>
  <hyperlinks>
    <hyperlink ref="U8" r:id="rId1" xr:uid="{A7834A48-281D-49E3-91B0-FFD9E199214D}"/>
    <hyperlink ref="U12" r:id="rId2" xr:uid="{B226DE28-A499-4A49-AF9E-08D4B5CF17FA}"/>
    <hyperlink ref="U13" r:id="rId3" xr:uid="{D7573BAA-9830-40DD-BB25-AD5E083E6343}"/>
    <hyperlink ref="U14" r:id="rId4" xr:uid="{4A0CAAD9-CD21-4974-AC7B-D7076D9999FA}"/>
    <hyperlink ref="U18" r:id="rId5" xr:uid="{614DC5AD-E211-4DDF-8956-5F39E5DAE44B}"/>
    <hyperlink ref="U16" r:id="rId6" xr:uid="{93F93057-6EFE-4899-AA19-756CD8BF2871}"/>
    <hyperlink ref="U7" r:id="rId7" xr:uid="{1C1C2FD3-8B9A-4B12-8685-49B4D6BCDBB5}"/>
    <hyperlink ref="U19" r:id="rId8" xr:uid="{D1E4A626-39FD-4E3F-82B0-3321BD25C1AA}"/>
    <hyperlink ref="AE12" r:id="rId9" xr:uid="{6B005875-755B-49F5-A6AB-24F91AFCE1C7}"/>
    <hyperlink ref="AE16" r:id="rId10" xr:uid="{101D0456-E2A5-41C3-B66D-7BE153D37480}"/>
    <hyperlink ref="AE9" r:id="rId11" xr:uid="{48CDF60E-8E63-4E89-B401-E702AD35B04A}"/>
    <hyperlink ref="AE18" r:id="rId12" xr:uid="{642C199F-360C-44D9-8DE0-204C12117434}"/>
    <hyperlink ref="AE8" r:id="rId13" display="../../../../../../:x:/s/fonval_intranet/EaJJg3WLbnVFn2TlG8S8Ps8BPHKEPRp2arnfT8809qyRyg?e=0ylMCY" xr:uid="{98BF7093-2C95-4EE3-9237-B75A86D82F50}"/>
  </hyperlinks>
  <pageMargins left="0.7" right="0.7" top="0.75" bottom="0.75" header="0.3" footer="0.3"/>
  <pageSetup paperSize="9" orientation="portrait" r:id="rId14"/>
  <ignoredErrors>
    <ignoredError sqref="AL12:AM12 AV12 AL15" formula="1"/>
  </ignoredErrors>
  <drawing r:id="rId15"/>
  <legacyDrawing r:id="rId16"/>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643B6-72D5-4359-A43F-0C6B4C8D8768}">
  <dimension ref="A1:AV30"/>
  <sheetViews>
    <sheetView showGridLines="0" zoomScale="75" zoomScaleNormal="75" workbookViewId="0">
      <pane xSplit="8" ySplit="6" topLeftCell="I7" activePane="bottomRight" state="frozen"/>
      <selection pane="topRight" activeCell="I1" sqref="I1"/>
      <selection pane="bottomLeft" activeCell="A7" sqref="A7"/>
      <selection pane="bottomRight" activeCell="D7" sqref="D7:D12"/>
    </sheetView>
  </sheetViews>
  <sheetFormatPr baseColWidth="10" defaultColWidth="11.42578125" defaultRowHeight="30" customHeight="1" x14ac:dyDescent="0.25"/>
  <cols>
    <col min="1" max="1" width="15.140625" style="33" customWidth="1"/>
    <col min="2" max="2" width="11.42578125" style="33"/>
    <col min="3" max="3" width="16.140625" style="33" customWidth="1"/>
    <col min="4" max="4" width="31.5703125" style="33" customWidth="1"/>
    <col min="5" max="5" width="18.5703125" style="33" customWidth="1"/>
    <col min="6" max="6" width="14.85546875" style="33" customWidth="1"/>
    <col min="7" max="7" width="14.5703125" style="33" customWidth="1"/>
    <col min="8" max="8" width="13.42578125" style="33" customWidth="1"/>
    <col min="9" max="9" width="15.140625" style="33" customWidth="1"/>
    <col min="10" max="15" width="5.42578125" style="33" customWidth="1"/>
    <col min="16" max="16" width="8" style="33" customWidth="1"/>
    <col min="17" max="17" width="8.5703125" style="177" customWidth="1"/>
    <col min="18" max="18" width="30.42578125" style="105" customWidth="1"/>
    <col min="19" max="19" width="27.140625" style="105" customWidth="1"/>
    <col min="20" max="20" width="5.7109375" style="33" customWidth="1"/>
    <col min="21" max="25" width="5.42578125" style="33" customWidth="1"/>
    <col min="26" max="26" width="6.85546875" style="33" customWidth="1"/>
    <col min="27" max="27" width="8.5703125" style="33" customWidth="1"/>
    <col min="28" max="28" width="9.5703125" style="33" customWidth="1"/>
    <col min="29" max="30" width="16" style="105" customWidth="1"/>
    <col min="31" max="38" width="5.42578125" style="33" customWidth="1"/>
    <col min="39" max="39" width="16" style="105" customWidth="1"/>
    <col min="40" max="47" width="5.42578125" style="33" customWidth="1"/>
    <col min="48" max="48" width="13.140625" style="105" customWidth="1"/>
    <col min="49" max="16384" width="11.42578125" style="33"/>
  </cols>
  <sheetData>
    <row r="1" spans="1:48" ht="48.95" customHeight="1" x14ac:dyDescent="0.25"/>
    <row r="2" spans="1:48" ht="14.25" customHeight="1" x14ac:dyDescent="0.25">
      <c r="A2" s="696" t="s">
        <v>123</v>
      </c>
      <c r="B2" s="696"/>
      <c r="C2" s="696"/>
      <c r="D2" s="696"/>
      <c r="E2" s="696"/>
      <c r="F2" s="696"/>
      <c r="G2" s="696"/>
      <c r="H2" s="696"/>
      <c r="I2" s="1" t="s">
        <v>124</v>
      </c>
      <c r="J2" s="699" t="s">
        <v>125</v>
      </c>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700"/>
      <c r="AS2" s="700"/>
      <c r="AT2" s="700"/>
      <c r="AU2" s="700"/>
      <c r="AV2" s="108"/>
    </row>
    <row r="3" spans="1:48" ht="14.25" customHeight="1" x14ac:dyDescent="0.25">
      <c r="A3" s="696"/>
      <c r="B3" s="696"/>
      <c r="C3" s="696"/>
      <c r="D3" s="696"/>
      <c r="E3" s="696"/>
      <c r="F3" s="696"/>
      <c r="G3" s="696"/>
      <c r="H3" s="696"/>
      <c r="I3" s="1" t="s">
        <v>126</v>
      </c>
      <c r="J3" s="699"/>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700"/>
      <c r="AQ3" s="700"/>
      <c r="AR3" s="700"/>
      <c r="AS3" s="700"/>
      <c r="AT3" s="700"/>
      <c r="AU3" s="700"/>
      <c r="AV3" s="108"/>
    </row>
    <row r="4" spans="1:48" ht="14.25" customHeight="1" x14ac:dyDescent="0.25">
      <c r="A4" s="696"/>
      <c r="B4" s="696"/>
      <c r="C4" s="696"/>
      <c r="D4" s="696"/>
      <c r="E4" s="696"/>
      <c r="F4" s="696"/>
      <c r="G4" s="696"/>
      <c r="H4" s="696"/>
      <c r="I4" s="1" t="s">
        <v>127</v>
      </c>
      <c r="J4" s="701"/>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702"/>
      <c r="AM4" s="702"/>
      <c r="AN4" s="702"/>
      <c r="AO4" s="702"/>
      <c r="AP4" s="702"/>
      <c r="AQ4" s="702"/>
      <c r="AR4" s="702"/>
      <c r="AS4" s="702"/>
      <c r="AT4" s="702"/>
      <c r="AU4" s="702"/>
      <c r="AV4" s="108"/>
    </row>
    <row r="5" spans="1:48" ht="30" customHeight="1" x14ac:dyDescent="0.25">
      <c r="A5" s="697" t="s">
        <v>128</v>
      </c>
      <c r="B5" s="697"/>
      <c r="C5" s="697"/>
      <c r="D5" s="697"/>
      <c r="E5" s="697"/>
      <c r="F5" s="78"/>
      <c r="G5" s="698"/>
      <c r="H5" s="698"/>
      <c r="I5" s="79" t="s">
        <v>129</v>
      </c>
      <c r="J5" s="695" t="s">
        <v>130</v>
      </c>
      <c r="K5" s="695" t="s">
        <v>131</v>
      </c>
      <c r="L5" s="695" t="s">
        <v>132</v>
      </c>
      <c r="M5" s="695" t="s">
        <v>133</v>
      </c>
      <c r="N5" s="695" t="s">
        <v>134</v>
      </c>
      <c r="O5" s="695" t="s">
        <v>135</v>
      </c>
      <c r="P5" s="703" t="s">
        <v>136</v>
      </c>
      <c r="Q5" s="703" t="s">
        <v>137</v>
      </c>
      <c r="R5" s="669" t="s">
        <v>138</v>
      </c>
      <c r="S5" s="669" t="s">
        <v>139</v>
      </c>
      <c r="T5" s="704" t="s">
        <v>140</v>
      </c>
      <c r="U5" s="704" t="s">
        <v>141</v>
      </c>
      <c r="V5" s="704" t="s">
        <v>142</v>
      </c>
      <c r="W5" s="704" t="s">
        <v>143</v>
      </c>
      <c r="X5" s="704" t="s">
        <v>144</v>
      </c>
      <c r="Y5" s="704" t="s">
        <v>145</v>
      </c>
      <c r="Z5" s="690" t="s">
        <v>146</v>
      </c>
      <c r="AA5" s="709" t="s">
        <v>296</v>
      </c>
      <c r="AB5" s="690" t="s">
        <v>137</v>
      </c>
      <c r="AC5" s="671" t="s">
        <v>148</v>
      </c>
      <c r="AD5" s="671" t="s">
        <v>139</v>
      </c>
      <c r="AE5" s="691" t="s">
        <v>149</v>
      </c>
      <c r="AF5" s="691" t="s">
        <v>150</v>
      </c>
      <c r="AG5" s="691" t="s">
        <v>151</v>
      </c>
      <c r="AH5" s="691" t="s">
        <v>152</v>
      </c>
      <c r="AI5" s="691" t="s">
        <v>153</v>
      </c>
      <c r="AJ5" s="691" t="s">
        <v>154</v>
      </c>
      <c r="AK5" s="705" t="s">
        <v>155</v>
      </c>
      <c r="AL5" s="705" t="s">
        <v>137</v>
      </c>
      <c r="AM5" s="707" t="s">
        <v>156</v>
      </c>
      <c r="AN5" s="693" t="s">
        <v>157</v>
      </c>
      <c r="AO5" s="693" t="s">
        <v>158</v>
      </c>
      <c r="AP5" s="693" t="s">
        <v>159</v>
      </c>
      <c r="AQ5" s="693" t="s">
        <v>160</v>
      </c>
      <c r="AR5" s="693" t="s">
        <v>161</v>
      </c>
      <c r="AS5" s="693" t="s">
        <v>162</v>
      </c>
      <c r="AT5" s="692" t="s">
        <v>163</v>
      </c>
      <c r="AU5" s="692" t="s">
        <v>137</v>
      </c>
      <c r="AV5" s="654" t="s">
        <v>165</v>
      </c>
    </row>
    <row r="6" spans="1:48" ht="30" customHeight="1" x14ac:dyDescent="0.25">
      <c r="A6" s="111" t="s">
        <v>18</v>
      </c>
      <c r="B6" s="111" t="s">
        <v>166</v>
      </c>
      <c r="C6" s="111" t="s">
        <v>167</v>
      </c>
      <c r="D6" s="111" t="s">
        <v>128</v>
      </c>
      <c r="E6" s="111" t="s">
        <v>168</v>
      </c>
      <c r="F6" s="81" t="s">
        <v>169</v>
      </c>
      <c r="G6" s="39" t="s">
        <v>170</v>
      </c>
      <c r="H6" s="39" t="s">
        <v>228</v>
      </c>
      <c r="I6" s="80" t="s">
        <v>129</v>
      </c>
      <c r="J6" s="695"/>
      <c r="K6" s="695"/>
      <c r="L6" s="695"/>
      <c r="M6" s="695"/>
      <c r="N6" s="695"/>
      <c r="O6" s="695"/>
      <c r="P6" s="703"/>
      <c r="Q6" s="703"/>
      <c r="R6" s="670"/>
      <c r="S6" s="670"/>
      <c r="T6" s="704"/>
      <c r="U6" s="704"/>
      <c r="V6" s="704"/>
      <c r="W6" s="704"/>
      <c r="X6" s="704"/>
      <c r="Y6" s="704"/>
      <c r="Z6" s="690"/>
      <c r="AA6" s="710"/>
      <c r="AB6" s="690"/>
      <c r="AC6" s="706"/>
      <c r="AD6" s="672"/>
      <c r="AE6" s="691"/>
      <c r="AF6" s="691"/>
      <c r="AG6" s="691"/>
      <c r="AH6" s="691"/>
      <c r="AI6" s="691"/>
      <c r="AJ6" s="691"/>
      <c r="AK6" s="705"/>
      <c r="AL6" s="705"/>
      <c r="AM6" s="708"/>
      <c r="AN6" s="693"/>
      <c r="AO6" s="693"/>
      <c r="AP6" s="693"/>
      <c r="AQ6" s="693"/>
      <c r="AR6" s="693"/>
      <c r="AS6" s="693"/>
      <c r="AT6" s="692"/>
      <c r="AU6" s="692"/>
      <c r="AV6" s="654"/>
    </row>
    <row r="7" spans="1:48" ht="95.25" customHeight="1" x14ac:dyDescent="0.25">
      <c r="A7" s="694" t="s">
        <v>297</v>
      </c>
      <c r="B7" s="689" t="s">
        <v>173</v>
      </c>
      <c r="C7" s="689" t="s">
        <v>298</v>
      </c>
      <c r="D7" s="689" t="s">
        <v>299</v>
      </c>
      <c r="E7" s="137" t="s">
        <v>300</v>
      </c>
      <c r="F7" s="113"/>
      <c r="G7" s="113"/>
      <c r="H7" s="324">
        <v>11</v>
      </c>
      <c r="I7" s="113" t="s">
        <v>301</v>
      </c>
      <c r="J7" s="320">
        <v>0</v>
      </c>
      <c r="K7" s="149">
        <v>0</v>
      </c>
      <c r="L7" s="320">
        <v>1</v>
      </c>
      <c r="M7" s="149">
        <v>1</v>
      </c>
      <c r="N7" s="320">
        <v>1</v>
      </c>
      <c r="O7" s="149">
        <v>1</v>
      </c>
      <c r="P7" s="321">
        <f>+(J7+L7+N7)/(J7+L7+N7)</f>
        <v>1</v>
      </c>
      <c r="Q7" s="150">
        <f>+(K7+M7+O7)/H7</f>
        <v>0.18181818181818182</v>
      </c>
      <c r="R7" s="116" t="s">
        <v>302</v>
      </c>
      <c r="S7" s="116"/>
      <c r="T7" s="370">
        <v>1</v>
      </c>
      <c r="U7" s="577"/>
      <c r="V7" s="370">
        <v>1</v>
      </c>
      <c r="W7" s="577"/>
      <c r="X7" s="370">
        <v>1</v>
      </c>
      <c r="Y7" s="577"/>
      <c r="Z7" s="371">
        <f>+(T7+V7+X7)/(T7+V7+X7)</f>
        <v>1</v>
      </c>
      <c r="AA7" s="579">
        <f>+(U7+W7+Y7)/(T7+V7+X7)</f>
        <v>0</v>
      </c>
      <c r="AB7" s="446">
        <f>+AA7+Q7</f>
        <v>0.18181818181818182</v>
      </c>
      <c r="AC7" s="148"/>
      <c r="AD7" s="148"/>
      <c r="AE7" s="147">
        <v>1</v>
      </c>
      <c r="AF7" s="147"/>
      <c r="AG7" s="147">
        <v>1</v>
      </c>
      <c r="AH7" s="147"/>
      <c r="AI7" s="147">
        <v>1</v>
      </c>
      <c r="AJ7" s="147"/>
      <c r="AK7" s="146"/>
      <c r="AL7" s="146"/>
      <c r="AM7" s="148"/>
      <c r="AN7" s="147">
        <v>1</v>
      </c>
      <c r="AO7" s="147"/>
      <c r="AP7" s="147">
        <v>1</v>
      </c>
      <c r="AQ7" s="147"/>
      <c r="AR7" s="147">
        <v>1</v>
      </c>
      <c r="AS7" s="147"/>
      <c r="AT7" s="146"/>
      <c r="AU7" s="146"/>
      <c r="AV7" s="148"/>
    </row>
    <row r="8" spans="1:48" ht="30" customHeight="1" x14ac:dyDescent="0.25">
      <c r="A8" s="694"/>
      <c r="B8" s="689"/>
      <c r="C8" s="689"/>
      <c r="D8" s="689"/>
      <c r="E8" s="137" t="s">
        <v>303</v>
      </c>
      <c r="F8" s="113"/>
      <c r="G8" s="113"/>
      <c r="H8" s="324">
        <v>11</v>
      </c>
      <c r="I8" s="113" t="s">
        <v>304</v>
      </c>
      <c r="J8" s="320">
        <v>0</v>
      </c>
      <c r="K8" s="149">
        <v>0</v>
      </c>
      <c r="L8" s="320">
        <v>1</v>
      </c>
      <c r="M8" s="149"/>
      <c r="N8" s="320">
        <v>1</v>
      </c>
      <c r="O8" s="149">
        <v>1</v>
      </c>
      <c r="P8" s="321">
        <f t="shared" ref="P8:P11" si="0">+(J8+L8+N8)/(J8+L8+N8)</f>
        <v>1</v>
      </c>
      <c r="Q8" s="150">
        <f t="shared" ref="Q8:Q17" si="1">+(K8+M8+O8)/H8</f>
        <v>9.0909090909090912E-2</v>
      </c>
      <c r="R8" s="148"/>
      <c r="S8" s="148"/>
      <c r="T8" s="370">
        <v>1</v>
      </c>
      <c r="U8" s="577"/>
      <c r="V8" s="370">
        <v>1</v>
      </c>
      <c r="W8" s="577"/>
      <c r="X8" s="370">
        <v>1</v>
      </c>
      <c r="Y8" s="577"/>
      <c r="Z8" s="371">
        <f t="shared" ref="Z8:Z17" si="2">+(T8+V8+X8)/(T8+V8+X8)</f>
        <v>1</v>
      </c>
      <c r="AA8" s="579">
        <f t="shared" ref="AA8:AA17" si="3">+(U8+W8+Y8)/(T8+V8+X8)</f>
        <v>0</v>
      </c>
      <c r="AB8" s="446">
        <f t="shared" ref="AB8:AB29" si="4">+AA8+Q8</f>
        <v>9.0909090909090912E-2</v>
      </c>
      <c r="AC8" s="148"/>
      <c r="AD8" s="148"/>
      <c r="AE8" s="147">
        <v>1</v>
      </c>
      <c r="AF8" s="147"/>
      <c r="AG8" s="147">
        <v>1</v>
      </c>
      <c r="AH8" s="147"/>
      <c r="AI8" s="147">
        <v>1</v>
      </c>
      <c r="AJ8" s="147"/>
      <c r="AK8" s="146"/>
      <c r="AL8" s="146"/>
      <c r="AM8" s="148"/>
      <c r="AN8" s="147">
        <v>1</v>
      </c>
      <c r="AO8" s="147"/>
      <c r="AP8" s="147">
        <v>1</v>
      </c>
      <c r="AQ8" s="147"/>
      <c r="AR8" s="147">
        <v>1</v>
      </c>
      <c r="AS8" s="147"/>
      <c r="AT8" s="146"/>
      <c r="AU8" s="146"/>
      <c r="AV8" s="148"/>
    </row>
    <row r="9" spans="1:48" ht="30" customHeight="1" x14ac:dyDescent="0.25">
      <c r="A9" s="694"/>
      <c r="B9" s="689"/>
      <c r="C9" s="689"/>
      <c r="D9" s="689"/>
      <c r="E9" s="137" t="s">
        <v>305</v>
      </c>
      <c r="F9" s="113"/>
      <c r="G9" s="113"/>
      <c r="H9" s="324">
        <v>11</v>
      </c>
      <c r="I9" s="113"/>
      <c r="J9" s="320">
        <v>0</v>
      </c>
      <c r="K9" s="149">
        <v>0</v>
      </c>
      <c r="L9" s="320">
        <v>1</v>
      </c>
      <c r="M9" s="149">
        <v>1</v>
      </c>
      <c r="N9" s="320">
        <v>1</v>
      </c>
      <c r="O9" s="149">
        <v>1</v>
      </c>
      <c r="P9" s="321">
        <f t="shared" si="0"/>
        <v>1</v>
      </c>
      <c r="Q9" s="150">
        <f t="shared" si="1"/>
        <v>0.18181818181818182</v>
      </c>
      <c r="R9" s="148"/>
      <c r="S9" s="148"/>
      <c r="T9" s="370">
        <v>1</v>
      </c>
      <c r="U9" s="577"/>
      <c r="V9" s="370">
        <v>1</v>
      </c>
      <c r="W9" s="577"/>
      <c r="X9" s="370">
        <v>1</v>
      </c>
      <c r="Y9" s="577"/>
      <c r="Z9" s="371">
        <f t="shared" si="2"/>
        <v>1</v>
      </c>
      <c r="AA9" s="579">
        <f t="shared" si="3"/>
        <v>0</v>
      </c>
      <c r="AB9" s="446">
        <f t="shared" si="4"/>
        <v>0.18181818181818182</v>
      </c>
      <c r="AC9" s="148"/>
      <c r="AD9" s="148"/>
      <c r="AE9" s="147">
        <v>1</v>
      </c>
      <c r="AF9" s="147"/>
      <c r="AG9" s="147">
        <v>1</v>
      </c>
      <c r="AH9" s="147"/>
      <c r="AI9" s="147">
        <v>1</v>
      </c>
      <c r="AJ9" s="147"/>
      <c r="AK9" s="146"/>
      <c r="AL9" s="146"/>
      <c r="AM9" s="148"/>
      <c r="AN9" s="147">
        <v>1</v>
      </c>
      <c r="AO9" s="147"/>
      <c r="AP9" s="147">
        <v>1</v>
      </c>
      <c r="AQ9" s="147"/>
      <c r="AR9" s="147">
        <v>1</v>
      </c>
      <c r="AS9" s="147"/>
      <c r="AT9" s="146"/>
      <c r="AU9" s="146"/>
      <c r="AV9" s="148"/>
    </row>
    <row r="10" spans="1:48" ht="30" customHeight="1" x14ac:dyDescent="0.25">
      <c r="A10" s="694"/>
      <c r="B10" s="689"/>
      <c r="C10" s="689"/>
      <c r="D10" s="689"/>
      <c r="E10" s="113" t="s">
        <v>306</v>
      </c>
      <c r="F10" s="113"/>
      <c r="G10" s="113"/>
      <c r="H10" s="324">
        <v>4</v>
      </c>
      <c r="I10" s="113"/>
      <c r="J10" s="312"/>
      <c r="K10" s="143"/>
      <c r="L10" s="312"/>
      <c r="M10" s="143"/>
      <c r="N10" s="320">
        <v>1</v>
      </c>
      <c r="O10" s="149">
        <v>0</v>
      </c>
      <c r="P10" s="321">
        <f t="shared" si="0"/>
        <v>1</v>
      </c>
      <c r="Q10" s="150">
        <f t="shared" si="1"/>
        <v>0</v>
      </c>
      <c r="R10" s="115"/>
      <c r="S10" s="115"/>
      <c r="T10" s="365">
        <v>1</v>
      </c>
      <c r="U10" s="581"/>
      <c r="V10" s="365"/>
      <c r="W10" s="577"/>
      <c r="X10" s="365"/>
      <c r="Y10" s="577"/>
      <c r="Z10" s="371">
        <f t="shared" si="2"/>
        <v>1</v>
      </c>
      <c r="AA10" s="579">
        <f t="shared" si="3"/>
        <v>0</v>
      </c>
      <c r="AB10" s="446">
        <f t="shared" si="4"/>
        <v>0</v>
      </c>
      <c r="AC10" s="115"/>
      <c r="AD10" s="115"/>
      <c r="AE10" s="143"/>
      <c r="AF10" s="143"/>
      <c r="AG10" s="143"/>
      <c r="AH10" s="143"/>
      <c r="AI10" s="143"/>
      <c r="AJ10" s="143"/>
      <c r="AK10" s="144"/>
      <c r="AL10" s="144"/>
      <c r="AM10" s="115"/>
      <c r="AN10" s="143"/>
      <c r="AO10" s="143"/>
      <c r="AP10" s="143"/>
      <c r="AQ10" s="143"/>
      <c r="AR10" s="143"/>
      <c r="AS10" s="143"/>
      <c r="AT10" s="144"/>
      <c r="AU10" s="144"/>
      <c r="AV10" s="116"/>
    </row>
    <row r="11" spans="1:48" ht="39" customHeight="1" x14ac:dyDescent="0.25">
      <c r="A11" s="694"/>
      <c r="B11" s="689"/>
      <c r="C11" s="689"/>
      <c r="D11" s="689"/>
      <c r="E11" s="113" t="s">
        <v>307</v>
      </c>
      <c r="F11" s="113"/>
      <c r="G11" s="113"/>
      <c r="H11" s="324">
        <v>11</v>
      </c>
      <c r="I11" s="113" t="s">
        <v>308</v>
      </c>
      <c r="J11" s="320">
        <v>0</v>
      </c>
      <c r="K11" s="149">
        <v>0</v>
      </c>
      <c r="L11" s="320">
        <v>1</v>
      </c>
      <c r="M11" s="149">
        <v>1</v>
      </c>
      <c r="N11" s="320">
        <v>1</v>
      </c>
      <c r="O11" s="149">
        <v>1</v>
      </c>
      <c r="P11" s="321">
        <f t="shared" si="0"/>
        <v>1</v>
      </c>
      <c r="Q11" s="150">
        <f t="shared" si="1"/>
        <v>0.18181818181818182</v>
      </c>
      <c r="R11" s="148"/>
      <c r="S11" s="148"/>
      <c r="T11" s="370">
        <v>1</v>
      </c>
      <c r="U11" s="577"/>
      <c r="V11" s="370">
        <v>1</v>
      </c>
      <c r="W11" s="577"/>
      <c r="X11" s="370">
        <v>1</v>
      </c>
      <c r="Y11" s="577"/>
      <c r="Z11" s="371">
        <f t="shared" si="2"/>
        <v>1</v>
      </c>
      <c r="AA11" s="579">
        <f t="shared" si="3"/>
        <v>0</v>
      </c>
      <c r="AB11" s="446">
        <f t="shared" si="4"/>
        <v>0.18181818181818182</v>
      </c>
      <c r="AC11" s="148"/>
      <c r="AD11" s="148"/>
      <c r="AE11" s="147">
        <v>1</v>
      </c>
      <c r="AF11" s="147"/>
      <c r="AG11" s="147">
        <v>1</v>
      </c>
      <c r="AH11" s="147"/>
      <c r="AI11" s="147">
        <v>1</v>
      </c>
      <c r="AJ11" s="147"/>
      <c r="AK11" s="146"/>
      <c r="AL11" s="146"/>
      <c r="AM11" s="148"/>
      <c r="AN11" s="147">
        <v>1</v>
      </c>
      <c r="AO11" s="147"/>
      <c r="AP11" s="147">
        <v>1</v>
      </c>
      <c r="AQ11" s="147"/>
      <c r="AR11" s="147">
        <v>1</v>
      </c>
      <c r="AS11" s="147"/>
      <c r="AT11" s="146"/>
      <c r="AU11" s="146"/>
      <c r="AV11" s="148"/>
    </row>
    <row r="12" spans="1:48" ht="57" customHeight="1" x14ac:dyDescent="0.25">
      <c r="A12" s="694"/>
      <c r="B12" s="689"/>
      <c r="C12" s="689"/>
      <c r="D12" s="689"/>
      <c r="E12" s="113" t="s">
        <v>309</v>
      </c>
      <c r="F12" s="113"/>
      <c r="G12" s="113"/>
      <c r="H12" s="139">
        <v>1</v>
      </c>
      <c r="I12" s="113"/>
      <c r="J12" s="321">
        <v>0</v>
      </c>
      <c r="K12" s="140">
        <v>0</v>
      </c>
      <c r="L12" s="321">
        <v>0</v>
      </c>
      <c r="M12" s="140">
        <v>0</v>
      </c>
      <c r="N12" s="321">
        <v>0.25</v>
      </c>
      <c r="O12" s="140">
        <v>0.25</v>
      </c>
      <c r="P12" s="321">
        <f>+N12+L12+J12</f>
        <v>0.25</v>
      </c>
      <c r="Q12" s="178">
        <f>+O12+M12+K12</f>
        <v>0.25</v>
      </c>
      <c r="R12" s="128" t="s">
        <v>310</v>
      </c>
      <c r="S12" s="128"/>
      <c r="T12" s="371">
        <v>0.05</v>
      </c>
      <c r="U12" s="582"/>
      <c r="V12" s="371">
        <v>0.05</v>
      </c>
      <c r="W12" s="577"/>
      <c r="X12" s="371">
        <v>0.05</v>
      </c>
      <c r="Y12" s="577"/>
      <c r="Z12" s="371">
        <f t="shared" si="2"/>
        <v>1</v>
      </c>
      <c r="AA12" s="579">
        <f t="shared" si="3"/>
        <v>0</v>
      </c>
      <c r="AB12" s="446">
        <f t="shared" si="4"/>
        <v>0.25</v>
      </c>
      <c r="AC12" s="98"/>
      <c r="AD12" s="98"/>
      <c r="AE12" s="140">
        <v>0.05</v>
      </c>
      <c r="AF12" s="140"/>
      <c r="AG12" s="140">
        <v>0.05</v>
      </c>
      <c r="AH12" s="140"/>
      <c r="AI12" s="140">
        <v>0.05</v>
      </c>
      <c r="AJ12" s="140"/>
      <c r="AK12" s="140">
        <f>AE12+AG12+AI12</f>
        <v>0.15000000000000002</v>
      </c>
      <c r="AL12" s="140"/>
      <c r="AM12" s="98"/>
      <c r="AN12" s="140">
        <v>0.05</v>
      </c>
      <c r="AO12" s="140"/>
      <c r="AP12" s="140">
        <v>0.05</v>
      </c>
      <c r="AQ12" s="140"/>
      <c r="AR12" s="140">
        <v>0.05</v>
      </c>
      <c r="AS12" s="140"/>
      <c r="AT12" s="140">
        <f>AN12+AP12+AR12</f>
        <v>0.15000000000000002</v>
      </c>
      <c r="AU12" s="140"/>
      <c r="AV12" s="97"/>
    </row>
    <row r="13" spans="1:48" ht="72.75" customHeight="1" x14ac:dyDescent="0.25">
      <c r="A13" s="170" t="s">
        <v>297</v>
      </c>
      <c r="B13" s="540" t="s">
        <v>173</v>
      </c>
      <c r="C13" s="540" t="s">
        <v>298</v>
      </c>
      <c r="D13" s="540" t="s">
        <v>311</v>
      </c>
      <c r="E13" s="113" t="s">
        <v>312</v>
      </c>
      <c r="F13" s="113"/>
      <c r="G13" s="113"/>
      <c r="H13" s="324">
        <v>1</v>
      </c>
      <c r="I13" s="113" t="s">
        <v>313</v>
      </c>
      <c r="J13" s="320">
        <v>0</v>
      </c>
      <c r="K13" s="149">
        <v>0</v>
      </c>
      <c r="L13" s="320">
        <v>0</v>
      </c>
      <c r="M13" s="149">
        <v>0</v>
      </c>
      <c r="N13" s="320">
        <v>1</v>
      </c>
      <c r="O13" s="149">
        <v>1</v>
      </c>
      <c r="P13" s="321">
        <f>+(J13+L13+N13)/(J13+L13+N13)</f>
        <v>1</v>
      </c>
      <c r="Q13" s="150">
        <f t="shared" si="1"/>
        <v>1</v>
      </c>
      <c r="R13" s="128" t="s">
        <v>314</v>
      </c>
      <c r="S13" s="128"/>
      <c r="T13" s="574">
        <v>0.01</v>
      </c>
      <c r="U13" s="575"/>
      <c r="V13" s="574"/>
      <c r="W13" s="577"/>
      <c r="X13" s="574"/>
      <c r="Y13" s="577"/>
      <c r="Z13" s="371">
        <f t="shared" si="2"/>
        <v>1</v>
      </c>
      <c r="AA13" s="579">
        <f t="shared" si="3"/>
        <v>0</v>
      </c>
      <c r="AB13" s="446">
        <f>+AA13+Q13</f>
        <v>1</v>
      </c>
      <c r="AC13" s="98"/>
      <c r="AD13" s="98"/>
      <c r="AE13" s="140"/>
      <c r="AF13" s="140"/>
      <c r="AG13" s="140"/>
      <c r="AH13" s="140"/>
      <c r="AI13" s="140"/>
      <c r="AJ13" s="140"/>
      <c r="AK13" s="140"/>
      <c r="AL13" s="140"/>
      <c r="AM13" s="98"/>
      <c r="AN13" s="140"/>
      <c r="AO13" s="140"/>
      <c r="AP13" s="140"/>
      <c r="AQ13" s="140"/>
      <c r="AR13" s="140"/>
      <c r="AS13" s="140"/>
      <c r="AT13" s="140"/>
      <c r="AU13" s="140"/>
      <c r="AV13" s="97"/>
    </row>
    <row r="14" spans="1:48" ht="42" customHeight="1" x14ac:dyDescent="0.25">
      <c r="A14" s="694" t="s">
        <v>297</v>
      </c>
      <c r="B14" s="689" t="s">
        <v>173</v>
      </c>
      <c r="C14" s="689" t="s">
        <v>298</v>
      </c>
      <c r="D14" s="689" t="s">
        <v>315</v>
      </c>
      <c r="E14" s="113" t="s">
        <v>316</v>
      </c>
      <c r="F14" s="141"/>
      <c r="G14" s="141"/>
      <c r="H14" s="326">
        <v>23</v>
      </c>
      <c r="I14" s="142" t="s">
        <v>317</v>
      </c>
      <c r="J14" s="320">
        <v>0</v>
      </c>
      <c r="K14" s="149">
        <v>0</v>
      </c>
      <c r="L14" s="320">
        <v>1</v>
      </c>
      <c r="M14" s="149">
        <v>1</v>
      </c>
      <c r="N14" s="320">
        <v>4</v>
      </c>
      <c r="O14" s="149">
        <v>4</v>
      </c>
      <c r="P14" s="321">
        <f t="shared" ref="P14:P15" si="5">+(J14+L14+N14)/(J14+L14+N14)</f>
        <v>1</v>
      </c>
      <c r="Q14" s="150">
        <f t="shared" si="1"/>
        <v>0.21739130434782608</v>
      </c>
      <c r="R14" s="128" t="s">
        <v>318</v>
      </c>
      <c r="S14" s="128"/>
      <c r="T14" s="574">
        <v>0.01</v>
      </c>
      <c r="U14" s="575"/>
      <c r="V14" s="574"/>
      <c r="W14" s="577"/>
      <c r="X14" s="574"/>
      <c r="Y14" s="577"/>
      <c r="Z14" s="371">
        <f t="shared" si="2"/>
        <v>1</v>
      </c>
      <c r="AA14" s="579">
        <f t="shared" si="3"/>
        <v>0</v>
      </c>
      <c r="AB14" s="446">
        <f t="shared" si="4"/>
        <v>0.21739130434782608</v>
      </c>
      <c r="AC14" s="98"/>
      <c r="AD14" s="98"/>
      <c r="AE14" s="140"/>
      <c r="AF14" s="140"/>
      <c r="AG14" s="140"/>
      <c r="AH14" s="140"/>
      <c r="AI14" s="140"/>
      <c r="AJ14" s="140"/>
      <c r="AK14" s="140"/>
      <c r="AL14" s="140"/>
      <c r="AM14" s="98"/>
      <c r="AN14" s="140"/>
      <c r="AO14" s="140"/>
      <c r="AP14" s="140"/>
      <c r="AQ14" s="140"/>
      <c r="AR14" s="140"/>
      <c r="AS14" s="140"/>
      <c r="AT14" s="140"/>
      <c r="AU14" s="140"/>
      <c r="AV14" s="97"/>
    </row>
    <row r="15" spans="1:48" ht="42" customHeight="1" x14ac:dyDescent="0.25">
      <c r="A15" s="694"/>
      <c r="B15" s="689"/>
      <c r="C15" s="689"/>
      <c r="D15" s="689"/>
      <c r="E15" s="113" t="s">
        <v>319</v>
      </c>
      <c r="F15" s="141"/>
      <c r="G15" s="141"/>
      <c r="H15" s="326">
        <v>11</v>
      </c>
      <c r="I15" s="142" t="s">
        <v>317</v>
      </c>
      <c r="J15" s="320">
        <v>0</v>
      </c>
      <c r="K15" s="149">
        <v>0</v>
      </c>
      <c r="L15" s="320">
        <v>1</v>
      </c>
      <c r="M15" s="149">
        <v>1</v>
      </c>
      <c r="N15" s="320">
        <v>1</v>
      </c>
      <c r="O15" s="149">
        <v>1</v>
      </c>
      <c r="P15" s="321">
        <f t="shared" si="5"/>
        <v>1</v>
      </c>
      <c r="Q15" s="150">
        <f t="shared" si="1"/>
        <v>0.18181818181818182</v>
      </c>
      <c r="R15" s="128" t="s">
        <v>320</v>
      </c>
      <c r="S15" s="128"/>
      <c r="T15" s="576">
        <v>1</v>
      </c>
      <c r="U15" s="577"/>
      <c r="V15" s="576">
        <v>1</v>
      </c>
      <c r="W15" s="577"/>
      <c r="X15" s="576">
        <v>1</v>
      </c>
      <c r="Y15" s="577"/>
      <c r="Z15" s="371">
        <f t="shared" si="2"/>
        <v>1</v>
      </c>
      <c r="AA15" s="579">
        <f t="shared" si="3"/>
        <v>0</v>
      </c>
      <c r="AB15" s="446">
        <f t="shared" si="4"/>
        <v>0.18181818181818182</v>
      </c>
      <c r="AC15" s="148"/>
      <c r="AD15" s="148"/>
      <c r="AE15" s="147">
        <v>1</v>
      </c>
      <c r="AF15" s="147"/>
      <c r="AG15" s="147">
        <v>1</v>
      </c>
      <c r="AH15" s="147"/>
      <c r="AI15" s="147">
        <v>1</v>
      </c>
      <c r="AJ15" s="147"/>
      <c r="AK15" s="146"/>
      <c r="AL15" s="146"/>
      <c r="AM15" s="148"/>
      <c r="AN15" s="147">
        <v>1</v>
      </c>
      <c r="AO15" s="147"/>
      <c r="AP15" s="147">
        <v>1</v>
      </c>
      <c r="AQ15" s="147"/>
      <c r="AR15" s="147">
        <v>1</v>
      </c>
      <c r="AS15" s="147"/>
      <c r="AT15" s="146"/>
      <c r="AU15" s="146"/>
      <c r="AV15" s="148"/>
    </row>
    <row r="16" spans="1:48" ht="54.75" customHeight="1" x14ac:dyDescent="0.25">
      <c r="A16" s="694"/>
      <c r="B16" s="689"/>
      <c r="C16" s="689"/>
      <c r="D16" s="689"/>
      <c r="E16" s="113" t="s">
        <v>321</v>
      </c>
      <c r="F16" s="141"/>
      <c r="G16" s="141"/>
      <c r="H16" s="174">
        <v>0.25</v>
      </c>
      <c r="I16" s="142" t="s">
        <v>322</v>
      </c>
      <c r="J16" s="321">
        <v>0</v>
      </c>
      <c r="K16" s="140">
        <v>0</v>
      </c>
      <c r="L16" s="321">
        <v>0.1</v>
      </c>
      <c r="M16" s="140">
        <v>0.1</v>
      </c>
      <c r="N16" s="321">
        <v>0.15</v>
      </c>
      <c r="O16" s="140">
        <v>0.15</v>
      </c>
      <c r="P16" s="321">
        <f t="shared" ref="P16" si="6">J16+L16+N16</f>
        <v>0.25</v>
      </c>
      <c r="Q16" s="178">
        <f t="shared" ref="Q16:Q19" si="7">+(M16+O16)/H16</f>
        <v>1</v>
      </c>
      <c r="R16" s="128" t="s">
        <v>323</v>
      </c>
      <c r="S16" s="128"/>
      <c r="T16" s="371">
        <v>0</v>
      </c>
      <c r="U16" s="582"/>
      <c r="V16" s="371">
        <v>0.1</v>
      </c>
      <c r="W16" s="577"/>
      <c r="X16" s="371">
        <v>0.15</v>
      </c>
      <c r="Y16" s="577"/>
      <c r="Z16" s="371">
        <f t="shared" ref="Z16" si="8">T16+V16+X16</f>
        <v>0.25</v>
      </c>
      <c r="AA16" s="578">
        <f>+(W16+Y16)/H16</f>
        <v>0</v>
      </c>
      <c r="AB16" s="446">
        <f t="shared" si="4"/>
        <v>1</v>
      </c>
      <c r="AC16" s="98"/>
      <c r="AD16" s="98"/>
      <c r="AE16" s="140"/>
      <c r="AF16" s="140"/>
      <c r="AG16" s="140"/>
      <c r="AH16" s="140"/>
      <c r="AI16" s="140"/>
      <c r="AJ16" s="140"/>
      <c r="AK16" s="140">
        <f t="shared" ref="AK16:AK21" si="9">AE16+AG16+AI16</f>
        <v>0</v>
      </c>
      <c r="AL16" s="140"/>
      <c r="AM16" s="98"/>
      <c r="AN16" s="140"/>
      <c r="AO16" s="140"/>
      <c r="AP16" s="140"/>
      <c r="AQ16" s="140"/>
      <c r="AR16" s="140"/>
      <c r="AS16" s="140"/>
      <c r="AT16" s="140">
        <f t="shared" ref="AT16:AT21" si="10">AN16+AP16+AR16</f>
        <v>0</v>
      </c>
      <c r="AU16" s="140"/>
      <c r="AV16" s="97"/>
    </row>
    <row r="17" spans="1:48" ht="54.75" customHeight="1" x14ac:dyDescent="0.25">
      <c r="A17" s="694" t="s">
        <v>297</v>
      </c>
      <c r="B17" s="689" t="s">
        <v>173</v>
      </c>
      <c r="C17" s="689" t="s">
        <v>324</v>
      </c>
      <c r="D17" s="689" t="s">
        <v>325</v>
      </c>
      <c r="E17" s="113" t="s">
        <v>326</v>
      </c>
      <c r="F17" s="141"/>
      <c r="G17" s="141"/>
      <c r="H17" s="325">
        <v>11</v>
      </c>
      <c r="I17" s="141"/>
      <c r="J17" s="320">
        <v>0</v>
      </c>
      <c r="K17" s="149">
        <v>0</v>
      </c>
      <c r="L17" s="320">
        <v>1</v>
      </c>
      <c r="M17" s="149">
        <v>1</v>
      </c>
      <c r="N17" s="320">
        <v>1</v>
      </c>
      <c r="O17" s="149">
        <v>1</v>
      </c>
      <c r="P17" s="321">
        <f t="shared" ref="P17" si="11">+(J17+L17+N17)/(J17+L17+N17)</f>
        <v>1</v>
      </c>
      <c r="Q17" s="150">
        <f t="shared" si="1"/>
        <v>0.18181818181818182</v>
      </c>
      <c r="R17" s="148"/>
      <c r="S17" s="148"/>
      <c r="T17" s="576">
        <v>1</v>
      </c>
      <c r="U17" s="577"/>
      <c r="V17" s="576">
        <v>1</v>
      </c>
      <c r="W17" s="577"/>
      <c r="X17" s="576">
        <v>1</v>
      </c>
      <c r="Y17" s="577"/>
      <c r="Z17" s="371">
        <f t="shared" si="2"/>
        <v>1</v>
      </c>
      <c r="AA17" s="579">
        <f t="shared" si="3"/>
        <v>0</v>
      </c>
      <c r="AB17" s="446">
        <f t="shared" si="4"/>
        <v>0.18181818181818182</v>
      </c>
      <c r="AC17" s="148"/>
      <c r="AD17" s="148"/>
      <c r="AE17" s="147">
        <v>1</v>
      </c>
      <c r="AF17" s="147"/>
      <c r="AG17" s="147">
        <v>1</v>
      </c>
      <c r="AH17" s="147"/>
      <c r="AI17" s="147">
        <v>1</v>
      </c>
      <c r="AJ17" s="147"/>
      <c r="AK17" s="146"/>
      <c r="AL17" s="146"/>
      <c r="AM17" s="148"/>
      <c r="AN17" s="147">
        <v>1</v>
      </c>
      <c r="AO17" s="147"/>
      <c r="AP17" s="147">
        <v>1</v>
      </c>
      <c r="AQ17" s="147"/>
      <c r="AR17" s="147">
        <v>1</v>
      </c>
      <c r="AS17" s="147"/>
      <c r="AT17" s="146"/>
      <c r="AU17" s="146"/>
      <c r="AV17" s="148"/>
    </row>
    <row r="18" spans="1:48" ht="51" customHeight="1" x14ac:dyDescent="0.25">
      <c r="A18" s="694"/>
      <c r="B18" s="689"/>
      <c r="C18" s="689"/>
      <c r="D18" s="689"/>
      <c r="E18" s="138" t="s">
        <v>327</v>
      </c>
      <c r="F18" s="141"/>
      <c r="G18" s="141"/>
      <c r="H18" s="176">
        <v>1</v>
      </c>
      <c r="I18" s="141"/>
      <c r="J18" s="321">
        <v>0</v>
      </c>
      <c r="K18" s="140">
        <v>0</v>
      </c>
      <c r="L18" s="321">
        <v>0.1</v>
      </c>
      <c r="M18" s="140">
        <v>0.1</v>
      </c>
      <c r="N18" s="321">
        <v>0.15</v>
      </c>
      <c r="O18" s="140">
        <v>0.15</v>
      </c>
      <c r="P18" s="321">
        <f t="shared" ref="P18:P19" si="12">J18+L18+N18</f>
        <v>0.25</v>
      </c>
      <c r="Q18" s="178">
        <f t="shared" si="7"/>
        <v>0.25</v>
      </c>
      <c r="R18" s="98"/>
      <c r="S18" s="98"/>
      <c r="T18" s="371">
        <v>0</v>
      </c>
      <c r="U18" s="582"/>
      <c r="V18" s="371">
        <v>0.1</v>
      </c>
      <c r="W18" s="577"/>
      <c r="X18" s="371">
        <v>0.15</v>
      </c>
      <c r="Y18" s="577"/>
      <c r="Z18" s="371">
        <f t="shared" ref="Z18:Z20" si="13">T18+V18+X18</f>
        <v>0.25</v>
      </c>
      <c r="AA18" s="578">
        <f>+(W18+Y18)/H18</f>
        <v>0</v>
      </c>
      <c r="AB18" s="446">
        <f t="shared" si="4"/>
        <v>0.25</v>
      </c>
      <c r="AC18" s="98"/>
      <c r="AD18" s="98"/>
      <c r="AE18" s="140"/>
      <c r="AF18" s="140"/>
      <c r="AG18" s="140"/>
      <c r="AH18" s="140"/>
      <c r="AI18" s="140"/>
      <c r="AJ18" s="140"/>
      <c r="AK18" s="140"/>
      <c r="AL18" s="140"/>
      <c r="AM18" s="98"/>
      <c r="AN18" s="140"/>
      <c r="AO18" s="140"/>
      <c r="AP18" s="140"/>
      <c r="AQ18" s="140"/>
      <c r="AR18" s="140"/>
      <c r="AS18" s="140"/>
      <c r="AT18" s="140"/>
      <c r="AU18" s="140"/>
      <c r="AV18" s="97"/>
    </row>
    <row r="19" spans="1:48" ht="51" customHeight="1" x14ac:dyDescent="0.25">
      <c r="A19" s="694"/>
      <c r="B19" s="689"/>
      <c r="C19" s="689"/>
      <c r="D19" s="689"/>
      <c r="E19" s="138" t="s">
        <v>328</v>
      </c>
      <c r="F19" s="141"/>
      <c r="G19" s="141"/>
      <c r="H19" s="176">
        <v>1</v>
      </c>
      <c r="I19" s="141"/>
      <c r="J19" s="321">
        <v>0</v>
      </c>
      <c r="K19" s="140">
        <v>0</v>
      </c>
      <c r="L19" s="321">
        <v>0.1</v>
      </c>
      <c r="M19" s="140">
        <v>0.1</v>
      </c>
      <c r="N19" s="321">
        <v>0.15</v>
      </c>
      <c r="O19" s="140">
        <v>0.15</v>
      </c>
      <c r="P19" s="321">
        <f t="shared" si="12"/>
        <v>0.25</v>
      </c>
      <c r="Q19" s="178">
        <f t="shared" si="7"/>
        <v>0.25</v>
      </c>
      <c r="R19" s="98"/>
      <c r="S19" s="98"/>
      <c r="T19" s="371">
        <v>0</v>
      </c>
      <c r="U19" s="582"/>
      <c r="V19" s="371">
        <v>0.1</v>
      </c>
      <c r="W19" s="577"/>
      <c r="X19" s="371">
        <v>0.15</v>
      </c>
      <c r="Y19" s="577"/>
      <c r="Z19" s="371">
        <f t="shared" si="13"/>
        <v>0.25</v>
      </c>
      <c r="AA19" s="578">
        <f>+(W19+Y19)/H19</f>
        <v>0</v>
      </c>
      <c r="AB19" s="446">
        <f t="shared" si="4"/>
        <v>0.25</v>
      </c>
      <c r="AC19" s="98"/>
      <c r="AD19" s="98"/>
      <c r="AE19" s="140"/>
      <c r="AF19" s="140"/>
      <c r="AG19" s="140"/>
      <c r="AH19" s="140"/>
      <c r="AI19" s="140"/>
      <c r="AJ19" s="140"/>
      <c r="AK19" s="140"/>
      <c r="AL19" s="140"/>
      <c r="AM19" s="98"/>
      <c r="AN19" s="140"/>
      <c r="AO19" s="140"/>
      <c r="AP19" s="140"/>
      <c r="AQ19" s="140"/>
      <c r="AR19" s="140"/>
      <c r="AS19" s="140"/>
      <c r="AT19" s="140"/>
      <c r="AU19" s="140"/>
      <c r="AV19" s="97"/>
    </row>
    <row r="20" spans="1:48" ht="51" customHeight="1" x14ac:dyDescent="0.25">
      <c r="A20" s="694"/>
      <c r="B20" s="689"/>
      <c r="C20" s="689"/>
      <c r="D20" s="689"/>
      <c r="E20" s="138" t="s">
        <v>329</v>
      </c>
      <c r="F20" s="141"/>
      <c r="G20" s="141"/>
      <c r="H20" s="176">
        <v>1</v>
      </c>
      <c r="I20" s="142" t="s">
        <v>330</v>
      </c>
      <c r="J20" s="321">
        <v>0</v>
      </c>
      <c r="K20" s="140">
        <v>0</v>
      </c>
      <c r="L20" s="321">
        <v>0.1</v>
      </c>
      <c r="M20" s="140">
        <v>0.1</v>
      </c>
      <c r="N20" s="321">
        <v>0.15</v>
      </c>
      <c r="O20" s="140">
        <v>0.15</v>
      </c>
      <c r="P20" s="321">
        <f t="shared" ref="P20" si="14">J20+L20+N20</f>
        <v>0.25</v>
      </c>
      <c r="Q20" s="178">
        <f t="shared" ref="Q20:Q22" si="15">+(M20+O20)/H20</f>
        <v>0.25</v>
      </c>
      <c r="R20" s="148"/>
      <c r="S20" s="148"/>
      <c r="T20" s="371">
        <v>0</v>
      </c>
      <c r="U20" s="582"/>
      <c r="V20" s="371">
        <v>0.1</v>
      </c>
      <c r="W20" s="577"/>
      <c r="X20" s="371">
        <v>0.15</v>
      </c>
      <c r="Y20" s="577"/>
      <c r="Z20" s="371">
        <f t="shared" si="13"/>
        <v>0.25</v>
      </c>
      <c r="AA20" s="578">
        <f>+(W20+Y20)/H20</f>
        <v>0</v>
      </c>
      <c r="AB20" s="446">
        <f t="shared" si="4"/>
        <v>0.25</v>
      </c>
      <c r="AC20" s="148"/>
      <c r="AD20" s="148"/>
      <c r="AE20" s="147">
        <v>1</v>
      </c>
      <c r="AF20" s="147"/>
      <c r="AG20" s="147">
        <v>1</v>
      </c>
      <c r="AH20" s="147"/>
      <c r="AI20" s="147">
        <v>1</v>
      </c>
      <c r="AJ20" s="147"/>
      <c r="AK20" s="146"/>
      <c r="AL20" s="146"/>
      <c r="AM20" s="148"/>
      <c r="AN20" s="147">
        <v>1</v>
      </c>
      <c r="AO20" s="147"/>
      <c r="AP20" s="147">
        <v>1</v>
      </c>
      <c r="AQ20" s="147"/>
      <c r="AR20" s="147">
        <v>1</v>
      </c>
      <c r="AS20" s="147"/>
      <c r="AT20" s="146"/>
      <c r="AU20" s="146"/>
      <c r="AV20" s="148"/>
    </row>
    <row r="21" spans="1:48" ht="51.75" customHeight="1" x14ac:dyDescent="0.25">
      <c r="A21" s="694"/>
      <c r="B21" s="689"/>
      <c r="C21" s="689"/>
      <c r="D21" s="689"/>
      <c r="E21" s="142" t="s">
        <v>331</v>
      </c>
      <c r="F21" s="141"/>
      <c r="G21" s="141"/>
      <c r="H21" s="122">
        <v>4</v>
      </c>
      <c r="I21" s="141"/>
      <c r="J21" s="320">
        <v>0</v>
      </c>
      <c r="K21" s="149">
        <v>0</v>
      </c>
      <c r="L21" s="320">
        <v>1</v>
      </c>
      <c r="M21" s="149">
        <v>1</v>
      </c>
      <c r="N21" s="320">
        <v>1</v>
      </c>
      <c r="O21" s="149">
        <v>1</v>
      </c>
      <c r="P21" s="321">
        <f t="shared" ref="P21:P23" si="16">+(J21+L21+N21)/(J21+L21+N21)</f>
        <v>1</v>
      </c>
      <c r="Q21" s="150">
        <f t="shared" si="15"/>
        <v>0.5</v>
      </c>
      <c r="R21" s="98"/>
      <c r="S21" s="98"/>
      <c r="T21" s="576">
        <v>1</v>
      </c>
      <c r="U21" s="575"/>
      <c r="V21" s="574"/>
      <c r="W21" s="577"/>
      <c r="X21" s="574"/>
      <c r="Y21" s="577"/>
      <c r="Z21" s="371">
        <f t="shared" ref="Z21:Z23" si="17">+(T21+V21+X21)/(T21+V21+X21)</f>
        <v>1</v>
      </c>
      <c r="AA21" s="579">
        <f t="shared" ref="AA21:AA23" si="18">+(U21+W21+Y21)/(T21+V21+X21)</f>
        <v>0</v>
      </c>
      <c r="AB21" s="446">
        <f t="shared" si="4"/>
        <v>0.5</v>
      </c>
      <c r="AC21" s="98"/>
      <c r="AD21" s="98"/>
      <c r="AE21" s="140"/>
      <c r="AF21" s="140"/>
      <c r="AG21" s="140"/>
      <c r="AH21" s="140"/>
      <c r="AI21" s="140"/>
      <c r="AJ21" s="140"/>
      <c r="AK21" s="140">
        <f t="shared" si="9"/>
        <v>0</v>
      </c>
      <c r="AL21" s="140"/>
      <c r="AM21" s="98"/>
      <c r="AN21" s="140"/>
      <c r="AO21" s="140"/>
      <c r="AP21" s="140"/>
      <c r="AQ21" s="140"/>
      <c r="AR21" s="140"/>
      <c r="AS21" s="140"/>
      <c r="AT21" s="140">
        <f t="shared" si="10"/>
        <v>0</v>
      </c>
      <c r="AU21" s="140"/>
      <c r="AV21" s="97"/>
    </row>
    <row r="22" spans="1:48" ht="51.75" customHeight="1" x14ac:dyDescent="0.25">
      <c r="A22" s="694" t="s">
        <v>297</v>
      </c>
      <c r="B22" s="689" t="s">
        <v>173</v>
      </c>
      <c r="C22" s="689" t="s">
        <v>324</v>
      </c>
      <c r="D22" s="689" t="s">
        <v>332</v>
      </c>
      <c r="E22" s="142" t="s">
        <v>333</v>
      </c>
      <c r="F22" s="141"/>
      <c r="G22" s="141"/>
      <c r="H22" s="122">
        <v>4</v>
      </c>
      <c r="I22" s="141"/>
      <c r="J22" s="320">
        <v>0</v>
      </c>
      <c r="K22" s="149">
        <v>0</v>
      </c>
      <c r="L22" s="320">
        <v>0</v>
      </c>
      <c r="M22" s="149">
        <v>0</v>
      </c>
      <c r="N22" s="320">
        <v>1</v>
      </c>
      <c r="O22" s="149">
        <v>1</v>
      </c>
      <c r="P22" s="321">
        <f t="shared" si="16"/>
        <v>1</v>
      </c>
      <c r="Q22" s="150">
        <f t="shared" si="15"/>
        <v>0.25</v>
      </c>
      <c r="R22" s="100"/>
      <c r="S22" s="100"/>
      <c r="T22" s="576">
        <v>1</v>
      </c>
      <c r="U22" s="575"/>
      <c r="V22" s="574"/>
      <c r="W22" s="577"/>
      <c r="X22" s="574"/>
      <c r="Y22" s="577"/>
      <c r="Z22" s="371">
        <f t="shared" si="17"/>
        <v>1</v>
      </c>
      <c r="AA22" s="579">
        <f t="shared" si="18"/>
        <v>0</v>
      </c>
      <c r="AB22" s="446">
        <f t="shared" si="4"/>
        <v>0.25</v>
      </c>
      <c r="AC22" s="100"/>
      <c r="AD22" s="100"/>
      <c r="AE22" s="140"/>
      <c r="AF22" s="140"/>
      <c r="AG22" s="140"/>
      <c r="AH22" s="140"/>
      <c r="AI22" s="140"/>
      <c r="AJ22" s="140"/>
      <c r="AK22" s="140"/>
      <c r="AL22" s="140"/>
      <c r="AM22" s="100"/>
      <c r="AN22" s="140"/>
      <c r="AO22" s="140"/>
      <c r="AP22" s="140"/>
      <c r="AQ22" s="140"/>
      <c r="AR22" s="140"/>
      <c r="AS22" s="140"/>
      <c r="AT22" s="140"/>
      <c r="AU22" s="140"/>
      <c r="AV22" s="99"/>
    </row>
    <row r="23" spans="1:48" ht="51.75" customHeight="1" x14ac:dyDescent="0.25">
      <c r="A23" s="694"/>
      <c r="B23" s="689"/>
      <c r="C23" s="689"/>
      <c r="D23" s="689"/>
      <c r="E23" s="142" t="s">
        <v>334</v>
      </c>
      <c r="F23" s="141"/>
      <c r="G23" s="141"/>
      <c r="H23" s="122">
        <v>12</v>
      </c>
      <c r="I23" s="141"/>
      <c r="J23" s="320">
        <v>0</v>
      </c>
      <c r="K23" s="149">
        <v>0</v>
      </c>
      <c r="L23" s="320">
        <v>1</v>
      </c>
      <c r="M23" s="149">
        <v>1</v>
      </c>
      <c r="N23" s="320">
        <v>1</v>
      </c>
      <c r="O23" s="149">
        <v>1</v>
      </c>
      <c r="P23" s="321">
        <f t="shared" si="16"/>
        <v>1</v>
      </c>
      <c r="Q23" s="150">
        <f t="shared" ref="Q23:Q27" si="19">+(M23+O23)/H23</f>
        <v>0.16666666666666666</v>
      </c>
      <c r="R23" s="148"/>
      <c r="S23" s="148"/>
      <c r="T23" s="576">
        <v>1</v>
      </c>
      <c r="U23" s="577"/>
      <c r="V23" s="576">
        <v>1</v>
      </c>
      <c r="W23" s="577"/>
      <c r="X23" s="576">
        <v>1</v>
      </c>
      <c r="Y23" s="577"/>
      <c r="Z23" s="371">
        <f t="shared" si="17"/>
        <v>1</v>
      </c>
      <c r="AA23" s="579">
        <f t="shared" si="18"/>
        <v>0</v>
      </c>
      <c r="AB23" s="446">
        <f t="shared" si="4"/>
        <v>0.16666666666666666</v>
      </c>
      <c r="AC23" s="148"/>
      <c r="AD23" s="148"/>
      <c r="AE23" s="147">
        <v>1</v>
      </c>
      <c r="AF23" s="147"/>
      <c r="AG23" s="147">
        <v>1</v>
      </c>
      <c r="AH23" s="147"/>
      <c r="AI23" s="147">
        <v>1</v>
      </c>
      <c r="AJ23" s="147"/>
      <c r="AK23" s="146"/>
      <c r="AL23" s="146"/>
      <c r="AM23" s="148"/>
      <c r="AN23" s="147">
        <v>1</v>
      </c>
      <c r="AO23" s="147"/>
      <c r="AP23" s="147">
        <v>1</v>
      </c>
      <c r="AQ23" s="147"/>
      <c r="AR23" s="147">
        <v>1</v>
      </c>
      <c r="AS23" s="147"/>
      <c r="AT23" s="146"/>
      <c r="AU23" s="146"/>
      <c r="AV23" s="148"/>
    </row>
    <row r="24" spans="1:48" ht="41.45" customHeight="1" x14ac:dyDescent="0.25">
      <c r="A24" s="112" t="s">
        <v>297</v>
      </c>
      <c r="B24" s="540" t="s">
        <v>173</v>
      </c>
      <c r="C24" s="540" t="s">
        <v>324</v>
      </c>
      <c r="D24" s="540" t="s">
        <v>335</v>
      </c>
      <c r="E24" s="142" t="s">
        <v>336</v>
      </c>
      <c r="F24" s="141"/>
      <c r="G24" s="141"/>
      <c r="H24" s="145">
        <v>1</v>
      </c>
      <c r="I24" s="141"/>
      <c r="J24" s="322"/>
      <c r="K24" s="121"/>
      <c r="L24" s="322"/>
      <c r="M24" s="121"/>
      <c r="N24" s="323">
        <v>0.33</v>
      </c>
      <c r="O24" s="175">
        <v>0.33</v>
      </c>
      <c r="P24" s="321">
        <f t="shared" ref="P24:P27" si="20">J24+L24+N24</f>
        <v>0.33</v>
      </c>
      <c r="Q24" s="178">
        <f t="shared" si="19"/>
        <v>0.33</v>
      </c>
      <c r="R24" s="99" t="s">
        <v>337</v>
      </c>
      <c r="S24" s="99"/>
      <c r="T24" s="373"/>
      <c r="U24" s="583"/>
      <c r="V24" s="373"/>
      <c r="W24" s="577"/>
      <c r="X24" s="372">
        <v>0.33</v>
      </c>
      <c r="Y24" s="577"/>
      <c r="Z24" s="371">
        <f t="shared" ref="Z24:Z29" si="21">T24+V24+X24</f>
        <v>0.33</v>
      </c>
      <c r="AA24" s="578">
        <f>+(W24+Y24)/H24</f>
        <v>0</v>
      </c>
      <c r="AB24" s="446">
        <f t="shared" si="4"/>
        <v>0.33</v>
      </c>
      <c r="AC24" s="100"/>
      <c r="AD24" s="100"/>
      <c r="AE24" s="121"/>
      <c r="AF24" s="121"/>
      <c r="AG24" s="121"/>
      <c r="AH24" s="121"/>
      <c r="AI24" s="121"/>
      <c r="AJ24" s="121"/>
      <c r="AK24" s="121"/>
      <c r="AL24" s="121"/>
      <c r="AM24" s="100"/>
      <c r="AN24" s="121"/>
      <c r="AO24" s="121"/>
      <c r="AP24" s="121"/>
      <c r="AQ24" s="121"/>
      <c r="AR24" s="121"/>
      <c r="AS24" s="121"/>
      <c r="AT24" s="121"/>
      <c r="AU24" s="121"/>
      <c r="AV24" s="99"/>
    </row>
    <row r="25" spans="1:48" ht="43.5" customHeight="1" x14ac:dyDescent="0.25">
      <c r="A25" s="694" t="s">
        <v>297</v>
      </c>
      <c r="B25" s="689" t="s">
        <v>173</v>
      </c>
      <c r="C25" s="689" t="s">
        <v>324</v>
      </c>
      <c r="D25" s="689" t="s">
        <v>338</v>
      </c>
      <c r="E25" s="142" t="s">
        <v>339</v>
      </c>
      <c r="F25" s="141"/>
      <c r="G25" s="141"/>
      <c r="H25" s="145">
        <v>1</v>
      </c>
      <c r="I25" s="141"/>
      <c r="J25" s="321">
        <v>0</v>
      </c>
      <c r="K25" s="140">
        <v>0</v>
      </c>
      <c r="L25" s="321">
        <v>0.1</v>
      </c>
      <c r="M25" s="140">
        <v>0.1</v>
      </c>
      <c r="N25" s="321">
        <v>0.15</v>
      </c>
      <c r="O25" s="140">
        <v>0.15</v>
      </c>
      <c r="P25" s="321">
        <f t="shared" si="20"/>
        <v>0.25</v>
      </c>
      <c r="Q25" s="178">
        <f t="shared" si="19"/>
        <v>0.25</v>
      </c>
      <c r="R25" s="99" t="s">
        <v>340</v>
      </c>
      <c r="S25" s="99"/>
      <c r="T25" s="371">
        <v>0</v>
      </c>
      <c r="U25" s="582"/>
      <c r="V25" s="371">
        <v>0.1</v>
      </c>
      <c r="W25" s="577"/>
      <c r="X25" s="371">
        <v>0.15</v>
      </c>
      <c r="Y25" s="577"/>
      <c r="Z25" s="371">
        <f t="shared" si="21"/>
        <v>0.25</v>
      </c>
      <c r="AA25" s="578">
        <f>+(W25+Y25)/H25</f>
        <v>0</v>
      </c>
      <c r="AB25" s="446">
        <f t="shared" si="4"/>
        <v>0.25</v>
      </c>
      <c r="AC25" s="100"/>
      <c r="AD25" s="100"/>
      <c r="AE25" s="121"/>
      <c r="AF25" s="121"/>
      <c r="AG25" s="121"/>
      <c r="AH25" s="121"/>
      <c r="AI25" s="121"/>
      <c r="AJ25" s="121"/>
      <c r="AK25" s="121"/>
      <c r="AL25" s="121"/>
      <c r="AM25" s="100"/>
      <c r="AN25" s="121"/>
      <c r="AO25" s="121"/>
      <c r="AP25" s="121"/>
      <c r="AQ25" s="121"/>
      <c r="AR25" s="121"/>
      <c r="AS25" s="121"/>
      <c r="AT25" s="121"/>
      <c r="AU25" s="121"/>
      <c r="AV25" s="99"/>
    </row>
    <row r="26" spans="1:48" ht="43.5" customHeight="1" x14ac:dyDescent="0.25">
      <c r="A26" s="694"/>
      <c r="B26" s="689"/>
      <c r="C26" s="689"/>
      <c r="D26" s="689"/>
      <c r="E26" s="142" t="s">
        <v>341</v>
      </c>
      <c r="F26" s="141"/>
      <c r="G26" s="141"/>
      <c r="H26" s="145">
        <v>1</v>
      </c>
      <c r="I26" s="141"/>
      <c r="J26" s="321">
        <v>0</v>
      </c>
      <c r="K26" s="140">
        <v>0</v>
      </c>
      <c r="L26" s="321">
        <v>0.1</v>
      </c>
      <c r="M26" s="140">
        <v>0.1</v>
      </c>
      <c r="N26" s="321">
        <v>0.15</v>
      </c>
      <c r="O26" s="140">
        <v>0.15</v>
      </c>
      <c r="P26" s="321">
        <f t="shared" si="20"/>
        <v>0.25</v>
      </c>
      <c r="Q26" s="178">
        <f t="shared" si="19"/>
        <v>0.25</v>
      </c>
      <c r="R26" s="97" t="s">
        <v>342</v>
      </c>
      <c r="S26" s="97"/>
      <c r="T26" s="371">
        <v>0</v>
      </c>
      <c r="U26" s="582"/>
      <c r="V26" s="371">
        <v>0.1</v>
      </c>
      <c r="W26" s="577"/>
      <c r="X26" s="371">
        <v>0.15</v>
      </c>
      <c r="Y26" s="577"/>
      <c r="Z26" s="371">
        <f t="shared" si="21"/>
        <v>0.25</v>
      </c>
      <c r="AA26" s="578">
        <f>+(W26+Y26)/H26</f>
        <v>0</v>
      </c>
      <c r="AB26" s="446">
        <f t="shared" si="4"/>
        <v>0.25</v>
      </c>
      <c r="AC26" s="97"/>
      <c r="AD26" s="97"/>
      <c r="AE26" s="121"/>
      <c r="AF26" s="121"/>
      <c r="AG26" s="121"/>
      <c r="AH26" s="121"/>
      <c r="AI26" s="121"/>
      <c r="AJ26" s="121"/>
      <c r="AK26" s="121"/>
      <c r="AL26" s="121"/>
      <c r="AM26" s="97"/>
      <c r="AN26" s="121"/>
      <c r="AO26" s="121"/>
      <c r="AP26" s="121"/>
      <c r="AQ26" s="121"/>
      <c r="AR26" s="121"/>
      <c r="AS26" s="121"/>
      <c r="AT26" s="121"/>
      <c r="AU26" s="121"/>
      <c r="AV26" s="97"/>
    </row>
    <row r="27" spans="1:48" ht="30" customHeight="1" x14ac:dyDescent="0.25">
      <c r="A27" s="694"/>
      <c r="B27" s="689"/>
      <c r="C27" s="689"/>
      <c r="D27" s="689"/>
      <c r="E27" s="142" t="s">
        <v>343</v>
      </c>
      <c r="F27" s="141"/>
      <c r="G27" s="141"/>
      <c r="H27" s="145">
        <v>1</v>
      </c>
      <c r="I27" s="141"/>
      <c r="J27" s="321">
        <v>0</v>
      </c>
      <c r="K27" s="140">
        <v>0</v>
      </c>
      <c r="L27" s="321">
        <v>0.1</v>
      </c>
      <c r="M27" s="140">
        <v>0.1</v>
      </c>
      <c r="N27" s="321">
        <v>0.15</v>
      </c>
      <c r="O27" s="140">
        <v>0.15</v>
      </c>
      <c r="P27" s="321">
        <f t="shared" si="20"/>
        <v>0.25</v>
      </c>
      <c r="Q27" s="178">
        <f t="shared" si="19"/>
        <v>0.25</v>
      </c>
      <c r="R27" s="97"/>
      <c r="S27" s="97"/>
      <c r="T27" s="371">
        <v>0</v>
      </c>
      <c r="U27" s="582"/>
      <c r="V27" s="371">
        <v>0.1</v>
      </c>
      <c r="W27" s="577"/>
      <c r="X27" s="371">
        <v>0.15</v>
      </c>
      <c r="Y27" s="577"/>
      <c r="Z27" s="371">
        <f t="shared" si="21"/>
        <v>0.25</v>
      </c>
      <c r="AA27" s="578">
        <f>+(W27+Y27)/H27</f>
        <v>0</v>
      </c>
      <c r="AB27" s="446">
        <f t="shared" si="4"/>
        <v>0.25</v>
      </c>
      <c r="AC27" s="97"/>
      <c r="AD27" s="97"/>
      <c r="AE27" s="121"/>
      <c r="AF27" s="121"/>
      <c r="AG27" s="121"/>
      <c r="AH27" s="121"/>
      <c r="AI27" s="121"/>
      <c r="AJ27" s="121"/>
      <c r="AK27" s="121"/>
      <c r="AL27" s="121"/>
      <c r="AM27" s="97"/>
      <c r="AN27" s="121"/>
      <c r="AO27" s="121"/>
      <c r="AP27" s="121"/>
      <c r="AQ27" s="121"/>
      <c r="AR27" s="121"/>
      <c r="AS27" s="121"/>
      <c r="AT27" s="121"/>
      <c r="AU27" s="121"/>
      <c r="AV27" s="97"/>
    </row>
    <row r="28" spans="1:48" ht="30" customHeight="1" x14ac:dyDescent="0.25">
      <c r="A28" s="694" t="s">
        <v>297</v>
      </c>
      <c r="B28" s="689" t="s">
        <v>173</v>
      </c>
      <c r="C28" s="689" t="s">
        <v>324</v>
      </c>
      <c r="D28" s="689" t="s">
        <v>344</v>
      </c>
      <c r="E28" s="142" t="s">
        <v>345</v>
      </c>
      <c r="F28" s="141"/>
      <c r="G28" s="141"/>
      <c r="H28" s="145">
        <v>1</v>
      </c>
      <c r="I28" s="141"/>
      <c r="J28" s="322"/>
      <c r="K28" s="121"/>
      <c r="L28" s="322"/>
      <c r="M28" s="121"/>
      <c r="N28" s="321">
        <v>0.33</v>
      </c>
      <c r="O28" s="140">
        <v>0.33</v>
      </c>
      <c r="P28" s="321">
        <f t="shared" ref="P28:P29" si="22">J28+L28+N28</f>
        <v>0.33</v>
      </c>
      <c r="Q28" s="150">
        <f t="shared" ref="Q28:Q29" si="23">+(M28+O28)/H28</f>
        <v>0.33</v>
      </c>
      <c r="R28" s="97" t="s">
        <v>346</v>
      </c>
      <c r="S28" s="97"/>
      <c r="T28" s="373"/>
      <c r="U28" s="583"/>
      <c r="V28" s="373"/>
      <c r="W28" s="577"/>
      <c r="X28" s="371">
        <v>0.33</v>
      </c>
      <c r="Y28" s="577"/>
      <c r="Z28" s="371">
        <f t="shared" si="21"/>
        <v>0.33</v>
      </c>
      <c r="AA28" s="579">
        <f>+(W28+Y28)/H28</f>
        <v>0</v>
      </c>
      <c r="AB28" s="446">
        <f t="shared" si="4"/>
        <v>0.33</v>
      </c>
      <c r="AC28" s="97"/>
      <c r="AD28" s="97"/>
      <c r="AE28" s="121"/>
      <c r="AF28" s="121"/>
      <c r="AG28" s="121"/>
      <c r="AH28" s="121"/>
      <c r="AI28" s="121"/>
      <c r="AJ28" s="121"/>
      <c r="AK28" s="121"/>
      <c r="AL28" s="121"/>
      <c r="AM28" s="97"/>
      <c r="AN28" s="121"/>
      <c r="AO28" s="121"/>
      <c r="AP28" s="121"/>
      <c r="AQ28" s="121"/>
      <c r="AR28" s="121"/>
      <c r="AS28" s="121"/>
      <c r="AT28" s="121"/>
      <c r="AU28" s="121"/>
      <c r="AV28" s="97"/>
    </row>
    <row r="29" spans="1:48" ht="30" customHeight="1" x14ac:dyDescent="0.25">
      <c r="A29" s="694"/>
      <c r="B29" s="689"/>
      <c r="C29" s="689"/>
      <c r="D29" s="689"/>
      <c r="E29" s="142" t="s">
        <v>347</v>
      </c>
      <c r="F29" s="141"/>
      <c r="G29" s="141"/>
      <c r="H29" s="145">
        <v>1</v>
      </c>
      <c r="I29" s="141"/>
      <c r="J29" s="322"/>
      <c r="K29" s="121"/>
      <c r="L29" s="322"/>
      <c r="M29" s="121"/>
      <c r="N29" s="321">
        <v>0.25</v>
      </c>
      <c r="O29" s="140">
        <v>0.25</v>
      </c>
      <c r="P29" s="321">
        <f t="shared" si="22"/>
        <v>0.25</v>
      </c>
      <c r="Q29" s="150">
        <f t="shared" si="23"/>
        <v>0.25</v>
      </c>
      <c r="R29" s="97" t="s">
        <v>348</v>
      </c>
      <c r="S29" s="97"/>
      <c r="T29" s="373"/>
      <c r="U29" s="583"/>
      <c r="V29" s="373"/>
      <c r="W29" s="577"/>
      <c r="X29" s="371">
        <v>0.25</v>
      </c>
      <c r="Y29" s="577"/>
      <c r="Z29" s="371">
        <f t="shared" si="21"/>
        <v>0.25</v>
      </c>
      <c r="AA29" s="579">
        <f>+(W29+Y29)/H28</f>
        <v>0</v>
      </c>
      <c r="AB29" s="446">
        <f t="shared" si="4"/>
        <v>0.25</v>
      </c>
      <c r="AC29" s="97"/>
      <c r="AD29" s="97"/>
      <c r="AE29" s="121"/>
      <c r="AF29" s="121"/>
      <c r="AG29" s="121"/>
      <c r="AH29" s="121"/>
      <c r="AI29" s="121"/>
      <c r="AJ29" s="121"/>
      <c r="AK29" s="121"/>
      <c r="AL29" s="121"/>
      <c r="AM29" s="97"/>
      <c r="AN29" s="121"/>
      <c r="AO29" s="121"/>
      <c r="AP29" s="121"/>
      <c r="AQ29" s="121"/>
      <c r="AR29" s="121"/>
      <c r="AS29" s="121"/>
      <c r="AT29" s="121"/>
      <c r="AU29" s="121"/>
      <c r="AV29" s="97"/>
    </row>
    <row r="30" spans="1:48" ht="30" customHeight="1" x14ac:dyDescent="0.25">
      <c r="P30" s="179">
        <f>+AVERAGE(P7:P29)</f>
        <v>0.64826086956521745</v>
      </c>
      <c r="Q30" s="179">
        <f>+AVERAGE(Q7:Q29)</f>
        <v>0.29539382482671711</v>
      </c>
      <c r="Z30" s="580">
        <f>+AVERAGE(Z7:Z29)</f>
        <v>0.68086956521739128</v>
      </c>
      <c r="AA30" s="580">
        <f>+AVERAGE(AA7:AA29)</f>
        <v>0</v>
      </c>
      <c r="AB30" s="580">
        <f>+AVERAGE(AB7:AB29)</f>
        <v>0.29539382482671711</v>
      </c>
    </row>
  </sheetData>
  <autoFilter ref="A6:I12" xr:uid="{90A643B6-72D5-4359-A43F-0C6B4C8D8768}"/>
  <mergeCells count="67">
    <mergeCell ref="AK5:AK6"/>
    <mergeCell ref="AL5:AL6"/>
    <mergeCell ref="S5:S6"/>
    <mergeCell ref="R5:R6"/>
    <mergeCell ref="AS5:AS6"/>
    <mergeCell ref="AO5:AO6"/>
    <mergeCell ref="AC5:AC6"/>
    <mergeCell ref="AM5:AM6"/>
    <mergeCell ref="AA5:AA6"/>
    <mergeCell ref="AT5:AT6"/>
    <mergeCell ref="J2:AU4"/>
    <mergeCell ref="L5:L6"/>
    <mergeCell ref="M5:M6"/>
    <mergeCell ref="N5:N6"/>
    <mergeCell ref="O5:O6"/>
    <mergeCell ref="P5:P6"/>
    <mergeCell ref="Q5:Q6"/>
    <mergeCell ref="T5:T6"/>
    <mergeCell ref="U5:U6"/>
    <mergeCell ref="V5:V6"/>
    <mergeCell ref="W5:W6"/>
    <mergeCell ref="AJ5:AJ6"/>
    <mergeCell ref="AD5:AD6"/>
    <mergeCell ref="X5:X6"/>
    <mergeCell ref="Y5:Y6"/>
    <mergeCell ref="A2:H4"/>
    <mergeCell ref="A5:E5"/>
    <mergeCell ref="G5:H5"/>
    <mergeCell ref="A14:A16"/>
    <mergeCell ref="B14:B16"/>
    <mergeCell ref="C14:C16"/>
    <mergeCell ref="D14:D16"/>
    <mergeCell ref="A7:A12"/>
    <mergeCell ref="B7:B12"/>
    <mergeCell ref="C7:C12"/>
    <mergeCell ref="D7:D12"/>
    <mergeCell ref="J5:J6"/>
    <mergeCell ref="K5:K6"/>
    <mergeCell ref="D17:D21"/>
    <mergeCell ref="C17:C21"/>
    <mergeCell ref="B17:B21"/>
    <mergeCell ref="A17:A21"/>
    <mergeCell ref="C28:C29"/>
    <mergeCell ref="B28:B29"/>
    <mergeCell ref="A28:A29"/>
    <mergeCell ref="A22:A23"/>
    <mergeCell ref="B22:B23"/>
    <mergeCell ref="C22:C23"/>
    <mergeCell ref="C25:C27"/>
    <mergeCell ref="B25:B27"/>
    <mergeCell ref="A25:A27"/>
    <mergeCell ref="D28:D29"/>
    <mergeCell ref="D22:D23"/>
    <mergeCell ref="D25:D27"/>
    <mergeCell ref="AV5:AV6"/>
    <mergeCell ref="Z5:Z6"/>
    <mergeCell ref="AB5:AB6"/>
    <mergeCell ref="AE5:AE6"/>
    <mergeCell ref="AF5:AF6"/>
    <mergeCell ref="AG5:AG6"/>
    <mergeCell ref="AH5:AH6"/>
    <mergeCell ref="AI5:AI6"/>
    <mergeCell ref="AU5:AU6"/>
    <mergeCell ref="AP5:AP6"/>
    <mergeCell ref="AQ5:AQ6"/>
    <mergeCell ref="AR5:AR6"/>
    <mergeCell ref="AN5:AN6"/>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BE7D9-90A2-4E95-BFCE-B940CDE196B4}">
  <dimension ref="A1:AV12"/>
  <sheetViews>
    <sheetView showGridLines="0" zoomScale="80" zoomScaleNormal="80" workbookViewId="0">
      <pane xSplit="7" ySplit="6" topLeftCell="AA17" activePane="bottomRight" state="frozen"/>
      <selection pane="topRight" activeCell="H1" sqref="H1"/>
      <selection pane="bottomLeft" activeCell="A7" sqref="A7"/>
      <selection pane="bottomRight" activeCell="AA17" sqref="AA17"/>
    </sheetView>
  </sheetViews>
  <sheetFormatPr baseColWidth="10" defaultColWidth="11.42578125" defaultRowHeight="15" x14ac:dyDescent="0.25"/>
  <cols>
    <col min="1" max="1" width="17.42578125" customWidth="1"/>
    <col min="2" max="2" width="11" customWidth="1"/>
    <col min="3" max="3" width="15.140625" customWidth="1"/>
    <col min="4" max="4" width="22.85546875" style="33" customWidth="1"/>
    <col min="5" max="5" width="22.42578125" customWidth="1"/>
    <col min="7" max="7" width="13.42578125" customWidth="1"/>
    <col min="9" max="9" width="15" customWidth="1"/>
    <col min="10" max="15" width="5.42578125" customWidth="1"/>
    <col min="16" max="16" width="6.28515625" customWidth="1"/>
    <col min="17" max="17" width="6" customWidth="1"/>
    <col min="18" max="18" width="25.42578125" style="105" customWidth="1"/>
    <col min="19" max="19" width="18.140625" style="105" customWidth="1"/>
    <col min="20" max="25" width="5.42578125" customWidth="1"/>
    <col min="26" max="26" width="7" customWidth="1"/>
    <col min="27" max="27" width="8" customWidth="1"/>
    <col min="28" max="28" width="5.42578125" customWidth="1"/>
    <col min="29" max="29" width="30.85546875" style="105" customWidth="1"/>
    <col min="30" max="30" width="16" style="105" customWidth="1"/>
    <col min="31" max="38" width="5.42578125" customWidth="1"/>
    <col min="39" max="39" width="16" style="105" customWidth="1"/>
    <col min="40" max="47" width="5.42578125" customWidth="1"/>
    <col min="48" max="48" width="13.140625" style="105" customWidth="1"/>
  </cols>
  <sheetData>
    <row r="1" spans="1:48" ht="48.95" customHeight="1" x14ac:dyDescent="0.25"/>
    <row r="2" spans="1:48" ht="16.5" customHeight="1" x14ac:dyDescent="0.25">
      <c r="A2" s="655" t="s">
        <v>123</v>
      </c>
      <c r="B2" s="655"/>
      <c r="C2" s="655"/>
      <c r="D2" s="655"/>
      <c r="E2" s="655"/>
      <c r="F2" s="655"/>
      <c r="G2" s="655"/>
      <c r="H2" s="655"/>
      <c r="I2" s="1" t="s">
        <v>124</v>
      </c>
      <c r="J2" s="673" t="s">
        <v>125</v>
      </c>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4"/>
      <c r="AP2" s="674"/>
      <c r="AQ2" s="674"/>
      <c r="AR2" s="674"/>
      <c r="AS2" s="674"/>
      <c r="AT2" s="674"/>
      <c r="AU2" s="674"/>
      <c r="AV2" s="108"/>
    </row>
    <row r="3" spans="1:48" ht="16.5" customHeight="1" x14ac:dyDescent="0.25">
      <c r="A3" s="655"/>
      <c r="B3" s="655"/>
      <c r="C3" s="655"/>
      <c r="D3" s="655"/>
      <c r="E3" s="655"/>
      <c r="F3" s="655"/>
      <c r="G3" s="655"/>
      <c r="H3" s="655"/>
      <c r="I3" s="1" t="s">
        <v>126</v>
      </c>
      <c r="J3" s="673"/>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4"/>
      <c r="AQ3" s="674"/>
      <c r="AR3" s="674"/>
      <c r="AS3" s="674"/>
      <c r="AT3" s="674"/>
      <c r="AU3" s="674"/>
      <c r="AV3" s="108"/>
    </row>
    <row r="4" spans="1:48" ht="16.5" customHeight="1" x14ac:dyDescent="0.25">
      <c r="A4" s="655"/>
      <c r="B4" s="655"/>
      <c r="C4" s="655"/>
      <c r="D4" s="655"/>
      <c r="E4" s="655"/>
      <c r="F4" s="655"/>
      <c r="G4" s="655"/>
      <c r="H4" s="655"/>
      <c r="I4" s="1" t="s">
        <v>127</v>
      </c>
      <c r="J4" s="730"/>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108"/>
    </row>
    <row r="5" spans="1:48" ht="18" customHeight="1" x14ac:dyDescent="0.25">
      <c r="A5" s="657" t="s">
        <v>128</v>
      </c>
      <c r="B5" s="657"/>
      <c r="C5" s="657"/>
      <c r="D5" s="657"/>
      <c r="E5" s="657"/>
      <c r="F5" s="13"/>
      <c r="G5" s="657" t="s">
        <v>221</v>
      </c>
      <c r="H5" s="657"/>
      <c r="I5" s="13" t="s">
        <v>129</v>
      </c>
      <c r="J5" s="728" t="s">
        <v>130</v>
      </c>
      <c r="K5" s="728" t="s">
        <v>131</v>
      </c>
      <c r="L5" s="728" t="s">
        <v>132</v>
      </c>
      <c r="M5" s="728" t="s">
        <v>133</v>
      </c>
      <c r="N5" s="728" t="s">
        <v>134</v>
      </c>
      <c r="O5" s="728" t="s">
        <v>135</v>
      </c>
      <c r="P5" s="732" t="s">
        <v>136</v>
      </c>
      <c r="Q5" s="732" t="s">
        <v>222</v>
      </c>
      <c r="R5" s="669" t="s">
        <v>138</v>
      </c>
      <c r="S5" s="669" t="s">
        <v>349</v>
      </c>
      <c r="T5" s="718" t="s">
        <v>140</v>
      </c>
      <c r="U5" s="718" t="s">
        <v>141</v>
      </c>
      <c r="V5" s="718" t="s">
        <v>142</v>
      </c>
      <c r="W5" s="718" t="s">
        <v>143</v>
      </c>
      <c r="X5" s="718" t="s">
        <v>144</v>
      </c>
      <c r="Y5" s="718" t="s">
        <v>145</v>
      </c>
      <c r="Z5" s="723" t="s">
        <v>146</v>
      </c>
      <c r="AA5" s="723" t="s">
        <v>224</v>
      </c>
      <c r="AB5" s="721" t="s">
        <v>350</v>
      </c>
      <c r="AC5" s="671" t="s">
        <v>148</v>
      </c>
      <c r="AD5" s="671" t="s">
        <v>349</v>
      </c>
      <c r="AE5" s="724" t="s">
        <v>149</v>
      </c>
      <c r="AF5" s="724" t="s">
        <v>150</v>
      </c>
      <c r="AG5" s="724" t="s">
        <v>151</v>
      </c>
      <c r="AH5" s="724" t="s">
        <v>152</v>
      </c>
      <c r="AI5" s="724" t="s">
        <v>153</v>
      </c>
      <c r="AJ5" s="724" t="s">
        <v>154</v>
      </c>
      <c r="AK5" s="716" t="s">
        <v>155</v>
      </c>
      <c r="AL5" s="716" t="s">
        <v>225</v>
      </c>
      <c r="AM5" s="707" t="s">
        <v>156</v>
      </c>
      <c r="AN5" s="726" t="s">
        <v>157</v>
      </c>
      <c r="AO5" s="726" t="s">
        <v>158</v>
      </c>
      <c r="AP5" s="726" t="s">
        <v>159</v>
      </c>
      <c r="AQ5" s="726" t="s">
        <v>160</v>
      </c>
      <c r="AR5" s="726" t="s">
        <v>161</v>
      </c>
      <c r="AS5" s="726" t="s">
        <v>162</v>
      </c>
      <c r="AT5" s="734" t="s">
        <v>163</v>
      </c>
      <c r="AU5" s="734" t="s">
        <v>226</v>
      </c>
      <c r="AV5" s="654" t="s">
        <v>165</v>
      </c>
    </row>
    <row r="6" spans="1:48" ht="58.5" customHeight="1" x14ac:dyDescent="0.25">
      <c r="A6" s="69" t="s">
        <v>18</v>
      </c>
      <c r="B6" s="70" t="s">
        <v>166</v>
      </c>
      <c r="C6" s="71" t="s">
        <v>167</v>
      </c>
      <c r="D6" s="69" t="s">
        <v>128</v>
      </c>
      <c r="E6" s="69" t="s">
        <v>168</v>
      </c>
      <c r="F6" s="69" t="s">
        <v>169</v>
      </c>
      <c r="G6" s="69" t="s">
        <v>351</v>
      </c>
      <c r="H6" s="69" t="s">
        <v>228</v>
      </c>
      <c r="I6" s="69" t="s">
        <v>129</v>
      </c>
      <c r="J6" s="729"/>
      <c r="K6" s="729"/>
      <c r="L6" s="729"/>
      <c r="M6" s="729"/>
      <c r="N6" s="729"/>
      <c r="O6" s="729"/>
      <c r="P6" s="733"/>
      <c r="Q6" s="733"/>
      <c r="R6" s="713"/>
      <c r="S6" s="713"/>
      <c r="T6" s="719"/>
      <c r="U6" s="719"/>
      <c r="V6" s="719"/>
      <c r="W6" s="719"/>
      <c r="X6" s="719"/>
      <c r="Y6" s="719"/>
      <c r="Z6" s="721"/>
      <c r="AA6" s="721"/>
      <c r="AB6" s="722"/>
      <c r="AC6" s="714"/>
      <c r="AD6" s="720"/>
      <c r="AE6" s="725"/>
      <c r="AF6" s="725"/>
      <c r="AG6" s="725"/>
      <c r="AH6" s="725"/>
      <c r="AI6" s="725"/>
      <c r="AJ6" s="725"/>
      <c r="AK6" s="717"/>
      <c r="AL6" s="717"/>
      <c r="AM6" s="715"/>
      <c r="AN6" s="727"/>
      <c r="AO6" s="727"/>
      <c r="AP6" s="726"/>
      <c r="AQ6" s="726"/>
      <c r="AR6" s="726"/>
      <c r="AS6" s="726"/>
      <c r="AT6" s="734"/>
      <c r="AU6" s="734"/>
      <c r="AV6" s="654"/>
    </row>
    <row r="7" spans="1:48" s="33" customFormat="1" ht="108.75" customHeight="1" x14ac:dyDescent="0.25">
      <c r="A7" s="171" t="s">
        <v>352</v>
      </c>
      <c r="B7" s="171" t="s">
        <v>284</v>
      </c>
      <c r="C7" s="11" t="s">
        <v>68</v>
      </c>
      <c r="D7" s="171" t="s">
        <v>353</v>
      </c>
      <c r="E7" s="389" t="s">
        <v>354</v>
      </c>
      <c r="F7" s="52">
        <v>1</v>
      </c>
      <c r="G7" s="52">
        <v>1</v>
      </c>
      <c r="H7" s="52">
        <v>1</v>
      </c>
      <c r="I7" s="284" t="s">
        <v>355</v>
      </c>
      <c r="J7" s="131">
        <v>0</v>
      </c>
      <c r="K7" s="83">
        <v>0.18</v>
      </c>
      <c r="L7" s="131">
        <v>0.125</v>
      </c>
      <c r="M7" s="83"/>
      <c r="N7" s="131">
        <v>0.125</v>
      </c>
      <c r="O7" s="83"/>
      <c r="P7" s="130">
        <f>J7+L7+N7</f>
        <v>0.25</v>
      </c>
      <c r="Q7" s="387">
        <f>+K7+M7+O7</f>
        <v>0.18</v>
      </c>
      <c r="R7" s="388" t="s">
        <v>356</v>
      </c>
      <c r="S7" s="390" t="s">
        <v>357</v>
      </c>
      <c r="T7" s="366">
        <v>8.3299999999999999E-2</v>
      </c>
      <c r="U7" s="83">
        <v>0.1764</v>
      </c>
      <c r="V7" s="366">
        <v>8.3299999999999999E-2</v>
      </c>
      <c r="W7" s="83"/>
      <c r="X7" s="366">
        <v>8.3299999999999999E-2</v>
      </c>
      <c r="Y7" s="83">
        <v>0.1176</v>
      </c>
      <c r="Z7" s="369">
        <f>T7+V7+X7</f>
        <v>0.24990000000000001</v>
      </c>
      <c r="AA7" s="387">
        <f>+U7+W7+Y7</f>
        <v>0.29399999999999998</v>
      </c>
      <c r="AB7" s="387">
        <f>+AA7+Q7</f>
        <v>0.47399999999999998</v>
      </c>
      <c r="AC7" s="471" t="s">
        <v>358</v>
      </c>
      <c r="AD7" s="390" t="s">
        <v>359</v>
      </c>
      <c r="AE7" s="83">
        <v>8.3299999999999999E-2</v>
      </c>
      <c r="AF7" s="83"/>
      <c r="AG7" s="83">
        <v>8.3299999999999999E-2</v>
      </c>
      <c r="AH7" s="83"/>
      <c r="AI7" s="83">
        <v>8.3299999999999999E-2</v>
      </c>
      <c r="AJ7" s="83"/>
      <c r="AK7" s="200">
        <f>AE7+AG7+AI7</f>
        <v>0.24990000000000001</v>
      </c>
      <c r="AL7" s="83"/>
      <c r="AM7" s="97"/>
      <c r="AN7" s="83">
        <v>8.3299999999999999E-2</v>
      </c>
      <c r="AO7" s="83"/>
      <c r="AP7" s="83">
        <v>8.3299999999999999E-2</v>
      </c>
      <c r="AQ7" s="83"/>
      <c r="AR7" s="83">
        <v>8.3299999999999999E-2</v>
      </c>
      <c r="AS7" s="83"/>
      <c r="AT7" s="200">
        <f>AN7+AP7+AR7</f>
        <v>0.24990000000000001</v>
      </c>
      <c r="AU7" s="83"/>
      <c r="AV7" s="97"/>
    </row>
    <row r="8" spans="1:48" s="154" customFormat="1" ht="65.25" customHeight="1" x14ac:dyDescent="0.25">
      <c r="A8" s="28" t="s">
        <v>230</v>
      </c>
      <c r="B8" s="543" t="s">
        <v>360</v>
      </c>
      <c r="C8" s="543" t="s">
        <v>361</v>
      </c>
      <c r="D8" s="711" t="s">
        <v>362</v>
      </c>
      <c r="E8" s="28" t="s">
        <v>363</v>
      </c>
      <c r="F8" s="51">
        <v>0.08</v>
      </c>
      <c r="G8" s="52">
        <v>1</v>
      </c>
      <c r="H8" s="52">
        <v>1</v>
      </c>
      <c r="I8" s="285" t="s">
        <v>364</v>
      </c>
      <c r="J8" s="327">
        <v>0.03</v>
      </c>
      <c r="K8" s="155">
        <v>0.05</v>
      </c>
      <c r="L8" s="327">
        <v>0.09</v>
      </c>
      <c r="M8" s="155">
        <v>0.25</v>
      </c>
      <c r="N8" s="327">
        <v>0.11</v>
      </c>
      <c r="O8" s="155">
        <v>0.03</v>
      </c>
      <c r="P8" s="328">
        <f>J8+L8+N8</f>
        <v>0.22999999999999998</v>
      </c>
      <c r="Q8" s="387">
        <f>+K8+M8+O8</f>
        <v>0.32999999999999996</v>
      </c>
      <c r="R8" s="163"/>
      <c r="S8" s="162"/>
      <c r="T8" s="367">
        <v>7.0000000000000007E-2</v>
      </c>
      <c r="U8" s="155">
        <v>7.0000000000000007E-2</v>
      </c>
      <c r="V8" s="367">
        <v>0.1</v>
      </c>
      <c r="W8" s="155">
        <v>0.1</v>
      </c>
      <c r="X8" s="367">
        <v>0</v>
      </c>
      <c r="Y8" s="155"/>
      <c r="Z8" s="369">
        <f t="shared" ref="Z8:Z10" si="0">T8+V8+X8</f>
        <v>0.17</v>
      </c>
      <c r="AA8" s="387">
        <f t="shared" ref="AA8:AA10" si="1">+U8+W8+Y8</f>
        <v>0.17</v>
      </c>
      <c r="AB8" s="387">
        <f t="shared" ref="AB8:AB10" si="2">+AA8+Q8</f>
        <v>0.5</v>
      </c>
      <c r="AC8" s="472" t="s">
        <v>365</v>
      </c>
      <c r="AD8" s="155"/>
      <c r="AE8" s="155">
        <v>0.19</v>
      </c>
      <c r="AF8" s="155"/>
      <c r="AG8" s="155">
        <v>0.15</v>
      </c>
      <c r="AH8" s="155"/>
      <c r="AI8" s="155"/>
      <c r="AJ8" s="155"/>
      <c r="AK8" s="156">
        <f>AE8+AG8+AI8</f>
        <v>0.33999999999999997</v>
      </c>
      <c r="AL8" s="155"/>
      <c r="AM8" s="155"/>
      <c r="AN8" s="155"/>
      <c r="AO8" s="155"/>
      <c r="AP8" s="155"/>
      <c r="AQ8" s="155"/>
      <c r="AR8" s="155"/>
      <c r="AS8" s="155"/>
      <c r="AT8" s="155">
        <f>AN8+AP8+AR8</f>
        <v>0</v>
      </c>
      <c r="AU8" s="155"/>
      <c r="AV8" s="155"/>
    </row>
    <row r="9" spans="1:48" s="154" customFormat="1" ht="65.25" customHeight="1" x14ac:dyDescent="0.25">
      <c r="A9" s="28" t="s">
        <v>230</v>
      </c>
      <c r="B9" s="543" t="s">
        <v>360</v>
      </c>
      <c r="C9" s="543" t="s">
        <v>361</v>
      </c>
      <c r="D9" s="712"/>
      <c r="E9" s="28" t="s">
        <v>366</v>
      </c>
      <c r="F9" s="51">
        <v>0.95</v>
      </c>
      <c r="G9" s="52">
        <v>1</v>
      </c>
      <c r="H9" s="52">
        <v>1</v>
      </c>
      <c r="I9" s="285" t="s">
        <v>364</v>
      </c>
      <c r="J9" s="327">
        <v>0</v>
      </c>
      <c r="K9" s="196">
        <v>0.01</v>
      </c>
      <c r="L9" s="317">
        <v>0.05</v>
      </c>
      <c r="M9" s="196">
        <v>0.02</v>
      </c>
      <c r="N9" s="317">
        <v>0</v>
      </c>
      <c r="O9" s="196">
        <v>0</v>
      </c>
      <c r="P9" s="328">
        <f>J9+L9+N9</f>
        <v>0.05</v>
      </c>
      <c r="Q9" s="387">
        <f t="shared" ref="Q9:Q10" si="3">+K9+M9+O9</f>
        <v>0.03</v>
      </c>
      <c r="R9" s="163" t="s">
        <v>367</v>
      </c>
      <c r="S9" s="162"/>
      <c r="T9" s="368">
        <v>0</v>
      </c>
      <c r="U9" s="196">
        <v>0</v>
      </c>
      <c r="V9" s="368">
        <v>0</v>
      </c>
      <c r="W9" s="196">
        <v>0.02</v>
      </c>
      <c r="X9" s="368">
        <v>0</v>
      </c>
      <c r="Y9" s="196"/>
      <c r="Z9" s="369">
        <f t="shared" si="0"/>
        <v>0</v>
      </c>
      <c r="AA9" s="387">
        <f t="shared" si="1"/>
        <v>0.02</v>
      </c>
      <c r="AB9" s="387">
        <f t="shared" si="2"/>
        <v>0.05</v>
      </c>
      <c r="AC9" s="472" t="s">
        <v>368</v>
      </c>
      <c r="AD9" s="155"/>
      <c r="AE9" s="196"/>
      <c r="AF9" s="196"/>
      <c r="AG9" s="196"/>
      <c r="AH9" s="196"/>
      <c r="AI9" s="196"/>
      <c r="AJ9" s="196"/>
      <c r="AK9" s="197"/>
      <c r="AL9" s="196"/>
      <c r="AM9" s="155"/>
      <c r="AN9" s="196"/>
      <c r="AO9" s="196"/>
      <c r="AP9" s="196"/>
      <c r="AQ9" s="196"/>
      <c r="AR9" s="196"/>
      <c r="AS9" s="196"/>
      <c r="AT9" s="196"/>
      <c r="AU9" s="196"/>
      <c r="AV9" s="155"/>
    </row>
    <row r="10" spans="1:48" s="154" customFormat="1" ht="45" customHeight="1" x14ac:dyDescent="0.25">
      <c r="A10" s="28" t="s">
        <v>230</v>
      </c>
      <c r="B10" s="539" t="s">
        <v>173</v>
      </c>
      <c r="C10" s="539" t="s">
        <v>230</v>
      </c>
      <c r="D10" s="539" t="s">
        <v>369</v>
      </c>
      <c r="E10" s="28" t="s">
        <v>370</v>
      </c>
      <c r="F10" s="51">
        <v>0.03</v>
      </c>
      <c r="G10" s="52">
        <v>1</v>
      </c>
      <c r="H10" s="52">
        <v>1</v>
      </c>
      <c r="I10" s="28" t="s">
        <v>364</v>
      </c>
      <c r="J10" s="327">
        <v>0</v>
      </c>
      <c r="K10" s="196">
        <v>0</v>
      </c>
      <c r="L10" s="317">
        <v>0.03</v>
      </c>
      <c r="M10" s="196">
        <v>0.02</v>
      </c>
      <c r="N10" s="317">
        <v>0.02</v>
      </c>
      <c r="O10" s="196">
        <v>0.03</v>
      </c>
      <c r="P10" s="328">
        <f>J10+L10+N10</f>
        <v>0.05</v>
      </c>
      <c r="Q10" s="387">
        <f t="shared" si="3"/>
        <v>0.05</v>
      </c>
      <c r="R10" s="163" t="s">
        <v>371</v>
      </c>
      <c r="S10" s="162"/>
      <c r="T10" s="368">
        <v>0.02</v>
      </c>
      <c r="U10" s="196">
        <v>0.02</v>
      </c>
      <c r="V10" s="368">
        <v>0.03</v>
      </c>
      <c r="W10" s="196">
        <v>0.03</v>
      </c>
      <c r="X10" s="368">
        <v>7.0000000000000007E-2</v>
      </c>
      <c r="Y10" s="196"/>
      <c r="Z10" s="369">
        <f t="shared" si="0"/>
        <v>0.12000000000000001</v>
      </c>
      <c r="AA10" s="387">
        <f t="shared" si="1"/>
        <v>0.05</v>
      </c>
      <c r="AB10" s="387">
        <f t="shared" si="2"/>
        <v>0.1</v>
      </c>
      <c r="AC10" s="472" t="s">
        <v>372</v>
      </c>
      <c r="AD10" s="155"/>
      <c r="AE10" s="196"/>
      <c r="AF10" s="196"/>
      <c r="AG10" s="196"/>
      <c r="AH10" s="196"/>
      <c r="AI10" s="196"/>
      <c r="AJ10" s="196"/>
      <c r="AK10" s="197"/>
      <c r="AL10" s="196"/>
      <c r="AM10" s="155"/>
      <c r="AN10" s="196"/>
      <c r="AO10" s="196"/>
      <c r="AP10" s="196"/>
      <c r="AQ10" s="196"/>
      <c r="AR10" s="196"/>
      <c r="AS10" s="196"/>
      <c r="AT10" s="196"/>
      <c r="AU10" s="196"/>
      <c r="AV10" s="155"/>
    </row>
    <row r="11" spans="1:48" x14ac:dyDescent="0.25">
      <c r="P11" s="286">
        <f>SUM(P7:P10)</f>
        <v>0.58000000000000007</v>
      </c>
      <c r="Q11" s="286">
        <f>SUM(Q7:Q10)</f>
        <v>0.59000000000000008</v>
      </c>
      <c r="AA11" s="490">
        <f>+AVERAGE(AA7:AA10)</f>
        <v>0.13350000000000001</v>
      </c>
      <c r="AB11" s="490">
        <f>+AVERAGE(AB7:AB10)</f>
        <v>0.28100000000000003</v>
      </c>
    </row>
    <row r="12" spans="1:48" x14ac:dyDescent="0.25">
      <c r="Q12" s="287">
        <f>+Q11/P11</f>
        <v>1.0172413793103448</v>
      </c>
    </row>
  </sheetData>
  <autoFilter ref="A6:I7" xr:uid="{E16BE7D9-90A2-4E95-BFCE-B940CDE196B4}"/>
  <mergeCells count="44">
    <mergeCell ref="A2:H4"/>
    <mergeCell ref="A5:E5"/>
    <mergeCell ref="G5:H5"/>
    <mergeCell ref="J5:J6"/>
    <mergeCell ref="K5:K6"/>
    <mergeCell ref="J2:AU4"/>
    <mergeCell ref="L5:L6"/>
    <mergeCell ref="M5:M6"/>
    <mergeCell ref="N5:N6"/>
    <mergeCell ref="O5:O6"/>
    <mergeCell ref="P5:P6"/>
    <mergeCell ref="Q5:Q6"/>
    <mergeCell ref="AR5:AR6"/>
    <mergeCell ref="AS5:AS6"/>
    <mergeCell ref="AT5:AT6"/>
    <mergeCell ref="AU5:AU6"/>
    <mergeCell ref="AV5:AV6"/>
    <mergeCell ref="X5:X6"/>
    <mergeCell ref="Y5:Y6"/>
    <mergeCell ref="Z5:Z6"/>
    <mergeCell ref="AA5:AA6"/>
    <mergeCell ref="AE5:AE6"/>
    <mergeCell ref="AF5:AF6"/>
    <mergeCell ref="AG5:AG6"/>
    <mergeCell ref="AH5:AH6"/>
    <mergeCell ref="AI5:AI6"/>
    <mergeCell ref="AJ5:AJ6"/>
    <mergeCell ref="AK5:AK6"/>
    <mergeCell ref="AN5:AN6"/>
    <mergeCell ref="AO5:AO6"/>
    <mergeCell ref="AP5:AP6"/>
    <mergeCell ref="AQ5:AQ6"/>
    <mergeCell ref="D8:D9"/>
    <mergeCell ref="S5:S6"/>
    <mergeCell ref="R5:R6"/>
    <mergeCell ref="AC5:AC6"/>
    <mergeCell ref="AM5:AM6"/>
    <mergeCell ref="AL5:AL6"/>
    <mergeCell ref="T5:T6"/>
    <mergeCell ref="U5:U6"/>
    <mergeCell ref="V5:V6"/>
    <mergeCell ref="W5:W6"/>
    <mergeCell ref="AD5:AD6"/>
    <mergeCell ref="AB5:AB6"/>
  </mergeCells>
  <hyperlinks>
    <hyperlink ref="S7" r:id="rId1" xr:uid="{5067F324-C44F-4990-8A58-7F006E77CF8C}"/>
    <hyperlink ref="AD7" r:id="rId2" xr:uid="{62B76B6A-FD07-4A59-B77B-B49930F56746}"/>
  </hyperlinks>
  <pageMargins left="0.7" right="0.7" top="0.75" bottom="0.75" header="0.3" footer="0.3"/>
  <pageSetup paperSize="9" orientation="portrait" r:id="rId3"/>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D650265ACDFFE459C55613E4F70CF57" ma:contentTypeVersion="22" ma:contentTypeDescription="Crear nuevo documento." ma:contentTypeScope="" ma:versionID="dafc133074d45d9f3fcce2ec37267e24">
  <xsd:schema xmlns:xsd="http://www.w3.org/2001/XMLSchema" xmlns:xs="http://www.w3.org/2001/XMLSchema" xmlns:p="http://schemas.microsoft.com/office/2006/metadata/properties" xmlns:ns2="d6086183-30b8-40da-bade-d808c7aea602" xmlns:ns3="731fd8d5-08ea-40fa-ba7c-6b9c63fd4b5d" targetNamespace="http://schemas.microsoft.com/office/2006/metadata/properties" ma:root="true" ma:fieldsID="acbf37701b8866de346fe0d66277d323" ns2:_="" ns3:_="">
    <xsd:import namespace="d6086183-30b8-40da-bade-d808c7aea602"/>
    <xsd:import namespace="731fd8d5-08ea-40fa-ba7c-6b9c63fd4b5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Proveedor" minOccurs="0"/>
                <xsd:element ref="ns2:_x0070_z04" minOccurs="0"/>
                <xsd:element ref="ns2:_x0075_j54" minOccurs="0"/>
                <xsd:element ref="ns2:vbdm" minOccurs="0"/>
                <xsd:element ref="ns2:MediaLengthInSeconds"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086183-30b8-40da-bade-d808c7aea6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Proveedor" ma:index="20" nillable="true" ma:displayName="Proveedor" ma:format="Dropdown" ma:internalName="Proveedor">
      <xsd:simpleType>
        <xsd:restriction base="dms:Text">
          <xsd:maxLength value="255"/>
        </xsd:restriction>
      </xsd:simpleType>
    </xsd:element>
    <xsd:element name="_x0070_z04" ma:index="21" nillable="true" ma:displayName="Texto" ma:internalName="_x0070_z04">
      <xsd:simpleType>
        <xsd:restriction base="dms:Text"/>
      </xsd:simpleType>
    </xsd:element>
    <xsd:element name="_x0075_j54" ma:index="22" nillable="true" ma:displayName="PERIODO" ma:internalName="_x0075_j54">
      <xsd:simpleType>
        <xsd:restriction base="dms:Text"/>
      </xsd:simpleType>
    </xsd:element>
    <xsd:element name="vbdm" ma:index="23" nillable="true" ma:displayName="Periodo" ma:internalName="vbdm">
      <xsd:simpleType>
        <xsd:restriction base="dms:Text"/>
      </xsd:simpleType>
    </xsd:element>
    <xsd:element name="MediaLengthInSeconds" ma:index="24"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31fd8d5-08ea-40fa-ba7c-6b9c63fd4b5d"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473b7b9-2770-4e29-98f4-2a526a1d1011}" ma:internalName="TaxCatchAll" ma:showField="CatchAllData" ma:web="731fd8d5-08ea-40fa-ba7c-6b9c63fd4b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veedor xmlns="d6086183-30b8-40da-bade-d808c7aea602" xsi:nil="true"/>
    <vbdm xmlns="d6086183-30b8-40da-bade-d808c7aea602" xsi:nil="true"/>
    <_x0075_j54 xmlns="d6086183-30b8-40da-bade-d808c7aea602" xsi:nil="true"/>
    <_x0070_z04 xmlns="d6086183-30b8-40da-bade-d808c7aea602" xsi:nil="true"/>
    <TaxCatchAll xmlns="731fd8d5-08ea-40fa-ba7c-6b9c63fd4b5d" xsi:nil="true"/>
    <SharedWithUsers xmlns="731fd8d5-08ea-40fa-ba7c-6b9c63fd4b5d">
      <UserInfo>
        <DisplayName>Gabriela Cano Ramirez</DisplayName>
        <AccountId>3979</AccountId>
        <AccountType/>
      </UserInfo>
      <UserInfo>
        <DisplayName>Sandra Milena Mesa Alvarez</DisplayName>
        <AccountId>4884</AccountId>
        <AccountType/>
      </UserInfo>
      <UserInfo>
        <DisplayName>Tatiana Cardenas Montoya</DisplayName>
        <AccountId>4918</AccountId>
        <AccountType/>
      </UserInfo>
      <UserInfo>
        <DisplayName>Yasser Issa Zapata</DisplayName>
        <AccountId>10</AccountId>
        <AccountType/>
      </UserInfo>
    </SharedWithUsers>
  </documentManagement>
</p:properties>
</file>

<file path=customXml/itemProps1.xml><?xml version="1.0" encoding="utf-8"?>
<ds:datastoreItem xmlns:ds="http://schemas.openxmlformats.org/officeDocument/2006/customXml" ds:itemID="{34C96AB2-FACB-46C2-9348-FD1C70BC5E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086183-30b8-40da-bade-d808c7aea602"/>
    <ds:schemaRef ds:uri="731fd8d5-08ea-40fa-ba7c-6b9c63fd4b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C8262E-3C21-4937-A9A0-B1F257190814}">
  <ds:schemaRefs>
    <ds:schemaRef ds:uri="http://schemas.microsoft.com/sharepoint/v3/contenttype/forms"/>
  </ds:schemaRefs>
</ds:datastoreItem>
</file>

<file path=customXml/itemProps3.xml><?xml version="1.0" encoding="utf-8"?>
<ds:datastoreItem xmlns:ds="http://schemas.openxmlformats.org/officeDocument/2006/customXml" ds:itemID="{1A986E17-765E-4FBB-BDDE-CD23EDE48E97}">
  <ds:schemaRefs>
    <ds:schemaRef ds:uri="http://purl.org/dc/dcmitype/"/>
    <ds:schemaRef ds:uri="http://schemas.microsoft.com/office/2006/documentManagement/types"/>
    <ds:schemaRef ds:uri="d6086183-30b8-40da-bade-d808c7aea602"/>
    <ds:schemaRef ds:uri="731fd8d5-08ea-40fa-ba7c-6b9c63fd4b5d"/>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MENÚ</vt:lpstr>
      <vt:lpstr>INFORME</vt:lpstr>
      <vt:lpstr>PLAN DESARROLLO</vt:lpstr>
      <vt:lpstr>PLAN ESTRATÉGICO</vt:lpstr>
      <vt:lpstr>PLAN ACCIÓN</vt:lpstr>
      <vt:lpstr>TECNOLOGIA</vt:lpstr>
      <vt:lpstr>PLANEACION</vt:lpstr>
      <vt:lpstr>COMUNICACIONES</vt:lpstr>
      <vt:lpstr>CONCEPTUALIZACION</vt:lpstr>
      <vt:lpstr>OBRAS</vt:lpstr>
      <vt:lpstr>FINANCIERO</vt:lpstr>
      <vt:lpstr>ADMINISTRATIVO</vt:lpstr>
      <vt:lpstr>JURIDICO</vt:lpstr>
      <vt:lpstr>SERVICIO CIUDADANO</vt:lpstr>
      <vt:lpstr>CONTRACTUAL</vt:lpstr>
      <vt:lpstr>CONTROL INTERNO</vt:lpstr>
      <vt:lpstr>PROCESO MOP</vt:lpstr>
      <vt:lpstr>PA RENDIDO Y PUBLICADO</vt:lpstr>
      <vt:lpstr>TOTAL</vt:lpstr>
      <vt:lpstr>JURIDICO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Caja1</dc:creator>
  <cp:keywords/>
  <dc:description/>
  <cp:lastModifiedBy>Maria Isabel Gallon Henao</cp:lastModifiedBy>
  <cp:revision/>
  <dcterms:created xsi:type="dcterms:W3CDTF">2022-01-19T09:12:25Z</dcterms:created>
  <dcterms:modified xsi:type="dcterms:W3CDTF">2022-09-19T17:32:43Z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0x0101004D650265ACDFFE459C55613E4F70CF57</vt:lpwstr>
  </property>
</Properties>
</file>