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mc:AlternateContent xmlns:mc="http://schemas.openxmlformats.org/markup-compatibility/2006">
    <mc:Choice Requires="x15">
      <x15ac:absPath xmlns:x15ac="http://schemas.microsoft.com/office/spreadsheetml/2010/11/ac" url="https://fondom.sharepoint.com/sites/fonval_intranet/Documentos compartidos/Compartido/PLANEACIÓN/Plan de acción 2023/"/>
    </mc:Choice>
  </mc:AlternateContent>
  <xr:revisionPtr revIDLastSave="0" documentId="8_{8C79DEAA-1BEF-4436-B638-AF9DD8A97C1B}" xr6:coauthVersionLast="47" xr6:coauthVersionMax="47" xr10:uidLastSave="{00000000-0000-0000-0000-000000000000}"/>
  <bookViews>
    <workbookView xWindow="-120" yWindow="-120" windowWidth="29040" windowHeight="15840" tabRatio="714" firstSheet="7" activeTab="7" xr2:uid="{00000000-000D-0000-FFFF-FFFF00000000}"/>
  </bookViews>
  <sheets>
    <sheet name="Tablero resumen" sheetId="1" r:id="rId1"/>
    <sheet name="PEI" sheetId="2" r:id="rId2"/>
    <sheet name="Plan Indicativo 2020-2023" sheetId="20" r:id="rId3"/>
    <sheet name="Plan Accion 2023" sheetId="17" r:id="rId4"/>
    <sheet name="POAI" sheetId="18" r:id="rId5"/>
    <sheet name="Planeación Estratégica" sheetId="3" r:id="rId6"/>
    <sheet name="Administración de la contribuci" sheetId="12" r:id="rId7"/>
    <sheet name="Tecnologías de la información" sheetId="4" r:id="rId8"/>
    <sheet name="Comunicaciones" sheetId="6" r:id="rId9"/>
    <sheet name="Conceptualización, estructu" sheetId="14" r:id="rId10"/>
    <sheet name="Administración de obras por Val" sheetId="11" r:id="rId11"/>
    <sheet name="Gestión financiera" sheetId="13" r:id="rId12"/>
    <sheet name="Gestión Administrativa " sheetId="10" r:id="rId13"/>
    <sheet name="Gestión Contractual" sheetId="8" r:id="rId14"/>
    <sheet name="Gestión Jurídica" sheetId="9" r:id="rId15"/>
    <sheet name="Control Interno" sheetId="15" r:id="rId16"/>
    <sheet name="Servicio al ciudadano" sheetId="7" r:id="rId17"/>
  </sheets>
  <definedNames>
    <definedName name="_xlnm._FilterDatabase" localSheetId="6" hidden="1">'Administración de la contribuci'!$B$6:$N$6</definedName>
    <definedName name="_xlnm._FilterDatabase" localSheetId="10" hidden="1">'Administración de obras por Val'!$B$6:$N$6</definedName>
    <definedName name="_xlnm._FilterDatabase" localSheetId="9" hidden="1">'Conceptualización, estructu'!$B$6:$N$6</definedName>
    <definedName name="_xlnm._FilterDatabase" localSheetId="15" hidden="1">'Control Interno'!$B$6:$N$6</definedName>
    <definedName name="_xlnm._FilterDatabase" localSheetId="12" hidden="1">'Gestión Administrativa '!$B$6:$N$34</definedName>
    <definedName name="_xlnm._FilterDatabase" localSheetId="11" hidden="1">'Gestión financiera'!$B$6:$N$21</definedName>
    <definedName name="_xlnm._FilterDatabase" localSheetId="14" hidden="1">'Gestión Jurídica'!$B$6:$O$45</definedName>
    <definedName name="_xlnm._FilterDatabase" localSheetId="1" hidden="1">PEI!$B$3:$N$3</definedName>
    <definedName name="_ftn1" localSheetId="6">'Administración de la contribuci'!#REF!</definedName>
    <definedName name="_ftn1" localSheetId="10">'Administración de obras por Val'!#REF!</definedName>
    <definedName name="_ftn1" localSheetId="8">Comunicaciones!#REF!</definedName>
    <definedName name="_ftn1" localSheetId="9">'Conceptualización, estructu'!#REF!</definedName>
    <definedName name="_ftn1" localSheetId="15">'Control Interno'!#REF!</definedName>
    <definedName name="_ftn1" localSheetId="12">'Gestión Administrativa '!#REF!</definedName>
    <definedName name="_ftn1" localSheetId="13">'Gestión Contractual'!#REF!</definedName>
    <definedName name="_ftn1" localSheetId="11">'Gestión financiera'!#REF!</definedName>
    <definedName name="_ftn1" localSheetId="14">'Gestión Jurídica'!#REF!</definedName>
    <definedName name="_ftn1" localSheetId="16">'Servicio al ciudadano'!#REF!</definedName>
    <definedName name="_ftn1" localSheetId="7">'Tecnologías de la información'!$C$15</definedName>
    <definedName name="_ftnref1" localSheetId="6">'Administración de la contribuci'!#REF!</definedName>
    <definedName name="_ftnref1" localSheetId="10">'Administración de obras por Val'!#REF!</definedName>
    <definedName name="_ftnref1" localSheetId="8">Comunicaciones!#REF!</definedName>
    <definedName name="_ftnref1" localSheetId="9">'Conceptualización, estructu'!#REF!</definedName>
    <definedName name="_ftnref1" localSheetId="15">'Control Interno'!#REF!</definedName>
    <definedName name="_ftnref1" localSheetId="12">'Gestión Administrativa '!#REF!</definedName>
    <definedName name="_ftnref1" localSheetId="13">'Gestión Contractual'!#REF!</definedName>
    <definedName name="_ftnref1" localSheetId="11">'Gestión financiera'!#REF!</definedName>
    <definedName name="_ftnref1" localSheetId="14">'Gestión Jurídica'!#REF!</definedName>
    <definedName name="_ftnref1" localSheetId="16">'Servicio al ciudadano'!#REF!</definedName>
    <definedName name="_ftnref1" localSheetId="7">'Tecnologías de la información'!$C$12</definedName>
    <definedName name="_Hlk137797352">'Tecnologías de la información'!$P$13</definedName>
    <definedName name="_Hlk137804792">'Tecnologías de la información'!$P$16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H6" i="1"/>
  <c r="F6" i="1"/>
  <c r="T5" i="17"/>
  <c r="G11" i="1"/>
  <c r="H26" i="1"/>
  <c r="K8" i="15"/>
  <c r="H25" i="1"/>
  <c r="K7" i="14"/>
  <c r="K16" i="14"/>
  <c r="K15" i="14"/>
  <c r="K14" i="14"/>
  <c r="K13" i="14"/>
  <c r="K12" i="14"/>
  <c r="K11" i="14"/>
  <c r="K10" i="14"/>
  <c r="K9" i="14"/>
  <c r="K8" i="14"/>
  <c r="H24" i="1"/>
  <c r="F24" i="1"/>
  <c r="K25" i="11"/>
  <c r="K26" i="11"/>
  <c r="K27" i="11"/>
  <c r="H23" i="1"/>
  <c r="K9" i="12"/>
  <c r="K8" i="12"/>
  <c r="K7" i="12"/>
  <c r="H19" i="1"/>
  <c r="H15" i="1"/>
  <c r="H18" i="1"/>
  <c r="F18" i="1"/>
  <c r="G18" i="1"/>
  <c r="H17" i="1"/>
  <c r="H16" i="1"/>
  <c r="K33" i="10"/>
  <c r="K32" i="10"/>
  <c r="K31" i="10"/>
  <c r="K30" i="10"/>
  <c r="K29" i="10"/>
  <c r="K28" i="10"/>
  <c r="K27" i="10"/>
  <c r="K26" i="10"/>
  <c r="K25" i="10"/>
  <c r="K24" i="10"/>
  <c r="K23" i="10"/>
  <c r="K22" i="10"/>
  <c r="K21" i="10"/>
  <c r="K20" i="10"/>
  <c r="K18" i="10"/>
  <c r="K17" i="10"/>
  <c r="K16" i="10"/>
  <c r="K15" i="10"/>
  <c r="K14" i="10"/>
  <c r="K13" i="10"/>
  <c r="K12" i="10"/>
  <c r="K11" i="10"/>
  <c r="K10" i="10"/>
  <c r="K9" i="10"/>
  <c r="K8" i="10"/>
  <c r="K7" i="10"/>
  <c r="H13" i="1"/>
  <c r="G13" i="1"/>
  <c r="K18" i="8"/>
  <c r="K17" i="8"/>
  <c r="K16" i="8"/>
  <c r="K15" i="8"/>
  <c r="K14" i="8"/>
  <c r="K13" i="8"/>
  <c r="K12" i="8"/>
  <c r="K11" i="8"/>
  <c r="K10" i="8"/>
  <c r="K9" i="8"/>
  <c r="K8" i="8"/>
  <c r="K7" i="8"/>
  <c r="K33" i="9"/>
  <c r="K25" i="9"/>
  <c r="K18" i="9"/>
  <c r="K13" i="9"/>
  <c r="Q33" i="9"/>
  <c r="Q25" i="9"/>
  <c r="Q18" i="9"/>
  <c r="Q13" i="9"/>
  <c r="M33" i="9"/>
  <c r="M25" i="9"/>
  <c r="M18" i="9"/>
  <c r="M13" i="9"/>
  <c r="H12" i="1"/>
  <c r="H10" i="1" s="1"/>
  <c r="H11" i="1"/>
  <c r="H9" i="1"/>
  <c r="H8" i="1"/>
  <c r="K17" i="7"/>
  <c r="K16" i="7"/>
  <c r="K15" i="7"/>
  <c r="K14" i="7"/>
  <c r="K13" i="7"/>
  <c r="K12" i="7"/>
  <c r="K11" i="7"/>
  <c r="K10" i="7"/>
  <c r="K9" i="7"/>
  <c r="K8" i="7"/>
  <c r="K7" i="7"/>
  <c r="K9" i="6"/>
  <c r="F7" i="1" s="1"/>
  <c r="K8" i="6"/>
  <c r="K7" i="6"/>
  <c r="H7" i="1"/>
  <c r="G7" i="1"/>
  <c r="G5" i="1"/>
  <c r="H5" i="1"/>
  <c r="K14" i="4"/>
  <c r="K15" i="4"/>
  <c r="K16" i="4"/>
  <c r="K17" i="4"/>
  <c r="K13" i="4"/>
  <c r="K12" i="4"/>
  <c r="K10" i="4"/>
  <c r="K9" i="4"/>
  <c r="K8" i="4"/>
  <c r="K7" i="4"/>
  <c r="K18" i="3"/>
  <c r="K17" i="3"/>
  <c r="K16" i="3"/>
  <c r="K15" i="3"/>
  <c r="K14" i="3"/>
  <c r="K13" i="3"/>
  <c r="K12" i="3"/>
  <c r="K11" i="3"/>
  <c r="K10" i="3"/>
  <c r="K9" i="3"/>
  <c r="K8" i="3"/>
  <c r="K7" i="3"/>
  <c r="T4" i="17" l="1"/>
  <c r="J26" i="18"/>
  <c r="K26" i="18"/>
  <c r="I26" i="18"/>
  <c r="K8" i="11"/>
  <c r="K21" i="11"/>
  <c r="K19" i="11"/>
  <c r="K18" i="11"/>
  <c r="K14" i="11"/>
  <c r="K13" i="11"/>
  <c r="K22" i="11"/>
  <c r="K38" i="11"/>
  <c r="K36" i="11"/>
  <c r="K34" i="11"/>
  <c r="K33" i="11"/>
  <c r="K31" i="11"/>
  <c r="K29" i="11"/>
  <c r="O5" i="17" l="1"/>
  <c r="O4" i="17"/>
  <c r="U5" i="20"/>
  <c r="G12" i="1"/>
  <c r="G22" i="1"/>
  <c r="G21" i="1"/>
  <c r="G19" i="1" s="1"/>
  <c r="L32" i="10"/>
  <c r="L31" i="10"/>
  <c r="L29" i="10"/>
  <c r="L27" i="10"/>
  <c r="L24" i="10"/>
  <c r="G10" i="1" l="1"/>
  <c r="K12" i="9"/>
  <c r="K11" i="9"/>
  <c r="G24" i="1"/>
  <c r="G26" i="1"/>
  <c r="F26" i="1"/>
  <c r="K25" i="15"/>
  <c r="K26" i="15"/>
  <c r="K27" i="15"/>
  <c r="G25" i="1"/>
  <c r="F25" i="1"/>
  <c r="K28" i="11"/>
  <c r="K20" i="11"/>
  <c r="K31" i="2"/>
  <c r="G9" i="1"/>
  <c r="F9" i="1"/>
  <c r="L23" i="2"/>
  <c r="M23" i="2"/>
  <c r="N23" i="2"/>
  <c r="L22" i="2"/>
  <c r="M22" i="2"/>
  <c r="N22" i="2"/>
  <c r="L19" i="2"/>
  <c r="M19" i="2"/>
  <c r="N19" i="2"/>
  <c r="I17" i="2"/>
  <c r="J17" i="2"/>
  <c r="L17" i="2"/>
  <c r="M17" i="2"/>
  <c r="N17" i="2"/>
  <c r="H17" i="2"/>
  <c r="K7" i="13"/>
  <c r="K8" i="13"/>
  <c r="K9" i="13"/>
  <c r="K10" i="13"/>
  <c r="K11" i="13"/>
  <c r="K12" i="13"/>
  <c r="K13" i="13"/>
  <c r="K14" i="13"/>
  <c r="K15" i="13"/>
  <c r="K16" i="13"/>
  <c r="K18" i="13"/>
  <c r="K19" i="13"/>
  <c r="K20" i="13"/>
  <c r="K17" i="13"/>
  <c r="K27" i="2"/>
  <c r="K25" i="2"/>
  <c r="L38" i="2"/>
  <c r="M38" i="2"/>
  <c r="N38" i="2"/>
  <c r="L39" i="2"/>
  <c r="M39" i="2"/>
  <c r="N39" i="2"/>
  <c r="L37" i="2"/>
  <c r="M37" i="2"/>
  <c r="N37" i="2"/>
  <c r="L28" i="2"/>
  <c r="M28" i="2"/>
  <c r="N28" i="2"/>
  <c r="K26" i="2"/>
  <c r="L26" i="2"/>
  <c r="M26" i="2"/>
  <c r="N26" i="2"/>
  <c r="L27" i="2"/>
  <c r="M27" i="2"/>
  <c r="N27" i="2"/>
  <c r="L25" i="2"/>
  <c r="M25" i="2"/>
  <c r="N25" i="2"/>
  <c r="N5" i="2"/>
  <c r="N6" i="2"/>
  <c r="N29" i="2"/>
  <c r="N30" i="2"/>
  <c r="N31" i="2"/>
  <c r="K4" i="2"/>
  <c r="L4" i="2"/>
  <c r="M4" i="2"/>
  <c r="N4" i="2"/>
  <c r="K5" i="2"/>
  <c r="L5" i="2"/>
  <c r="M5" i="2"/>
  <c r="K6" i="2"/>
  <c r="L6" i="2"/>
  <c r="M6" i="2"/>
  <c r="K29" i="2"/>
  <c r="L29" i="2"/>
  <c r="M29" i="2"/>
  <c r="K30" i="2"/>
  <c r="L30" i="2"/>
  <c r="M30" i="2"/>
  <c r="L31" i="2"/>
  <c r="M31" i="2"/>
  <c r="L18" i="2"/>
  <c r="M18" i="2"/>
  <c r="N18" i="2"/>
  <c r="K9" i="2"/>
  <c r="L9" i="2"/>
  <c r="M9" i="2"/>
  <c r="N9" i="2"/>
  <c r="L7" i="2"/>
  <c r="M7" i="2"/>
  <c r="N7" i="2"/>
  <c r="K7" i="2"/>
  <c r="L10" i="2"/>
  <c r="M10" i="2"/>
  <c r="N10" i="2"/>
  <c r="L35" i="2"/>
  <c r="M35" i="2"/>
  <c r="N35" i="2"/>
  <c r="L15" i="2"/>
  <c r="M15" i="2"/>
  <c r="N15" i="2"/>
  <c r="L16" i="2"/>
  <c r="M16" i="2"/>
  <c r="N16" i="2"/>
  <c r="K16" i="2"/>
  <c r="L12" i="2"/>
  <c r="M12" i="2"/>
  <c r="N12" i="2"/>
  <c r="L13" i="2"/>
  <c r="M13" i="2"/>
  <c r="N13" i="2"/>
  <c r="L14" i="2"/>
  <c r="M14" i="2"/>
  <c r="N14" i="2"/>
  <c r="K15" i="2"/>
  <c r="L11" i="2"/>
  <c r="M11" i="2"/>
  <c r="N11" i="2"/>
  <c r="L20" i="2"/>
  <c r="M20" i="2"/>
  <c r="N20" i="2"/>
  <c r="L21" i="2"/>
  <c r="M21" i="2"/>
  <c r="N21" i="2"/>
  <c r="L24" i="2"/>
  <c r="M24" i="2"/>
  <c r="N24" i="2"/>
  <c r="L32" i="2"/>
  <c r="M32" i="2"/>
  <c r="N32" i="2"/>
  <c r="L33" i="2"/>
  <c r="M33" i="2"/>
  <c r="N33" i="2"/>
  <c r="L34" i="2"/>
  <c r="M34" i="2"/>
  <c r="N34" i="2"/>
  <c r="L36" i="2"/>
  <c r="M36" i="2"/>
  <c r="N36" i="2"/>
  <c r="L8" i="2"/>
  <c r="M8" i="2"/>
  <c r="N8" i="2"/>
  <c r="F23" i="1"/>
  <c r="K10" i="9"/>
  <c r="K36" i="2"/>
  <c r="K34" i="2"/>
  <c r="K33" i="2"/>
  <c r="K32" i="2"/>
  <c r="K24" i="2"/>
  <c r="K21" i="2"/>
  <c r="K8" i="2"/>
  <c r="G6" i="1"/>
  <c r="K14" i="2"/>
  <c r="K13" i="2"/>
  <c r="K12" i="2"/>
  <c r="K35" i="2"/>
  <c r="K10" i="2"/>
  <c r="L22" i="10"/>
  <c r="L21" i="10"/>
  <c r="L20" i="10"/>
  <c r="L19" i="10"/>
  <c r="L18" i="10"/>
  <c r="L17" i="10"/>
  <c r="L16" i="10"/>
  <c r="G17" i="1" s="1"/>
  <c r="L9" i="10"/>
  <c r="G16" i="1" s="1"/>
  <c r="G15" i="1" s="1"/>
  <c r="K39" i="2"/>
  <c r="K38" i="2"/>
  <c r="K37" i="2"/>
  <c r="F21" i="1" l="1"/>
  <c r="F20" i="1"/>
  <c r="K11" i="2"/>
  <c r="F5" i="1"/>
  <c r="F12" i="1"/>
  <c r="K20" i="2"/>
  <c r="F13" i="1"/>
  <c r="G23" i="1"/>
  <c r="K18" i="2"/>
  <c r="F16" i="1"/>
  <c r="K21" i="13"/>
  <c r="K9" i="15"/>
  <c r="K10" i="15"/>
  <c r="K11" i="15"/>
  <c r="K12" i="15"/>
  <c r="K13" i="15"/>
  <c r="K14" i="15"/>
  <c r="K15" i="15"/>
  <c r="K16" i="15"/>
  <c r="K17" i="15"/>
  <c r="K19" i="15"/>
  <c r="K20" i="15"/>
  <c r="K21" i="15"/>
  <c r="K22" i="2"/>
  <c r="K23" i="2"/>
  <c r="K19" i="2"/>
  <c r="K17" i="2"/>
  <c r="K45" i="9"/>
  <c r="K44" i="9"/>
  <c r="K43" i="9"/>
  <c r="K41" i="9"/>
  <c r="K40" i="9"/>
  <c r="K39" i="9"/>
  <c r="K9" i="9"/>
  <c r="K7" i="9"/>
  <c r="F11" i="1" l="1"/>
  <c r="F10" i="1" s="1"/>
  <c r="F22" i="1"/>
  <c r="K28" i="2"/>
  <c r="F19" i="1"/>
  <c r="F17" i="1"/>
  <c r="F15" i="1" s="1"/>
  <c r="G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Alberto Benitez Aguirre</author>
  </authors>
  <commentList>
    <comment ref="H20" authorId="0" shapeId="0" xr:uid="{7F78F85C-CC23-4901-ABF5-4FB6223EEEB3}">
      <text>
        <r>
          <rPr>
            <b/>
            <sz val="9"/>
            <color indexed="81"/>
            <rFont val="Tahoma"/>
            <family val="2"/>
          </rPr>
          <t>Carlos Alberto Benitez Aguirre:</t>
        </r>
        <r>
          <rPr>
            <sz val="9"/>
            <color indexed="81"/>
            <rFont val="Tahoma"/>
            <family val="2"/>
          </rPr>
          <t xml:space="preserve">
No se reportan datos para determinar el cumplimiento con respecto a la meta</t>
        </r>
      </text>
    </comment>
    <comment ref="H21" authorId="0" shapeId="0" xr:uid="{507F8B26-2935-4A08-881A-E61FDD04E55E}">
      <text>
        <r>
          <rPr>
            <b/>
            <sz val="9"/>
            <color indexed="81"/>
            <rFont val="Tahoma"/>
            <family val="2"/>
          </rPr>
          <t>Carlos Alberto Benitez Aguirre:</t>
        </r>
        <r>
          <rPr>
            <sz val="9"/>
            <color indexed="81"/>
            <rFont val="Tahoma"/>
            <family val="2"/>
          </rPr>
          <t xml:space="preserve">
No se reportan datos para determinar el cumplimiento con respecto a la meta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tc={5E7E956C-AA40-41BF-92B4-840E7327F21C}</author>
    <author>tc={E770C1B3-E59B-4949-BBB3-D77B8F3B3F62}</author>
    <author>tc={D543907D-0B2A-4042-89CF-643AA95AC60C}</author>
    <author>tc={201923CC-88B3-444E-8140-A5DD2311FFD9}</author>
    <author>tc={86843C98-AF38-4BE1-AE60-9FA74D41032E}</author>
  </authors>
  <commentList>
    <comment ref="N8" authorId="0" shapeId="0" xr:uid="{5E7E956C-AA40-41BF-92B4-840E7327F21C}">
      <text>
        <t>[Threaded comment]
Your version of Excel allows you to read this threaded comment; however, any edits to it will get removed if the file is opened in a newer version of Excel. Learn more: https://go.microsoft.com/fwlink/?linkid=870924
Comment:
    esta información no se puede duplicar por los espacios de almacenamiento con los que cuenta la entidad, razón por la cual la quien vaya a revisar debe ingresar con los datos a la nube</t>
      </text>
    </comment>
    <comment ref="Q8" authorId="1" shapeId="0" xr:uid="{E770C1B3-E59B-4949-BBB3-D77B8F3B3F62}">
      <text>
        <t>[Threaded comment]
Your version of Excel allows you to read this threaded comment; however, any edits to it will get removed if the file is opened in a newer version of Excel. Learn more: https://go.microsoft.com/fwlink/?linkid=870924
Comment:
    esta información no se puede duplicar por los espacios de almacenamiento con los que cuenta la entidad, razón por la cual la quien vaya a revisar debe ingresar con los datos a la nube</t>
      </text>
    </comment>
    <comment ref="N22" authorId="2" shapeId="0" xr:uid="{D543907D-0B2A-4042-89CF-643AA95AC60C}">
      <text>
        <t>[Threaded comment]
Your version of Excel allows you to read this threaded comment; however, any edits to it will get removed if the file is opened in a newer version of Excel. Learn more: https://go.microsoft.com/fwlink/?linkid=870924
Comment:
    Esta información no se puede duplicar por los espacios de almacenamiento con los que cuenta la entidad, razón por la cual la quien vaya a revisar debe ingresar con los datos a la nube</t>
      </text>
    </comment>
    <comment ref="L25" authorId="3" shapeId="0" xr:uid="{201923CC-88B3-444E-8140-A5DD2311FFD9}">
      <text>
        <t>[Threaded comment]
Your version of Excel allows you to read this threaded comment; however, any edits to it will get removed if the file is opened in a newer version of Excel. Learn more: https://go.microsoft.com/fwlink/?linkid=870924
Comment:
    Se cumplio el 100% del trimestre, es decir la meta total del 1er trimestre</t>
      </text>
    </comment>
    <comment ref="N29" authorId="4" shapeId="0" xr:uid="{86843C98-AF38-4BE1-AE60-9FA74D41032E}">
      <text>
        <t>[Threaded comment]
Your version of Excel allows you to read this threaded comment; however, any edits to it will get removed if the file is opened in a newer version of Excel. Learn more: https://go.microsoft.com/fwlink/?linkid=870924
Comment:
    Esta información no se puede duplicar por los espacios de almacenamiento con los que cuenta la entidad, razón por la cual la quien vaya a revisar debe ingresar con los datos a la nube</t>
      </text>
    </comment>
  </commentList>
</comments>
</file>

<file path=xl/sharedStrings.xml><?xml version="1.0" encoding="utf-8"?>
<sst xmlns="http://schemas.openxmlformats.org/spreadsheetml/2006/main" count="2040" uniqueCount="1159">
  <si>
    <t>Avance promedio de la meta trimestral</t>
  </si>
  <si>
    <t>Proceso</t>
  </si>
  <si>
    <t>Meta agregada 2023</t>
  </si>
  <si>
    <t>Meta acumulada 2023</t>
  </si>
  <si>
    <t>1er Trimestre</t>
  </si>
  <si>
    <t>2do trimestre</t>
  </si>
  <si>
    <t>3er Trimestre</t>
  </si>
  <si>
    <t>4to Trimestre</t>
  </si>
  <si>
    <t>Plan Estratégico Institucional</t>
  </si>
  <si>
    <t>Procesos estratégicos</t>
  </si>
  <si>
    <t>Tecnología de la información</t>
  </si>
  <si>
    <t>Planeación</t>
  </si>
  <si>
    <t>Comunicaciones</t>
  </si>
  <si>
    <t>Procesos de apoyo</t>
  </si>
  <si>
    <t xml:space="preserve">Servicio al ciudadano </t>
  </si>
  <si>
    <t>Gestión contractual</t>
  </si>
  <si>
    <t>Jurídica</t>
  </si>
  <si>
    <t xml:space="preserve">Defensa jurídica </t>
  </si>
  <si>
    <t>Gestión predial</t>
  </si>
  <si>
    <t>Cobro Coactivo</t>
  </si>
  <si>
    <t>Tramites legales</t>
  </si>
  <si>
    <t>Administrativa</t>
  </si>
  <si>
    <t>Gestión documental</t>
  </si>
  <si>
    <t>Gestión de bienes y servicios</t>
  </si>
  <si>
    <t>Gestión Humana y del conocimiento</t>
  </si>
  <si>
    <t>Financiera</t>
  </si>
  <si>
    <t>Contabilidad</t>
  </si>
  <si>
    <t>Recaudo</t>
  </si>
  <si>
    <t xml:space="preserve">Planeación financiera y presupuestal </t>
  </si>
  <si>
    <t>Procesos misionales</t>
  </si>
  <si>
    <t>Administración de la contribución</t>
  </si>
  <si>
    <t>Administración obras</t>
  </si>
  <si>
    <t>Conceptualización</t>
  </si>
  <si>
    <t>Control interno</t>
  </si>
  <si>
    <t>Casilla de PEI</t>
  </si>
  <si>
    <t>Estas casillas indican una relación con los objetivos y acciones del PEI</t>
  </si>
  <si>
    <t xml:space="preserve">Casilla de gestión </t>
  </si>
  <si>
    <t>Esta casilla indica relación con las actividades propias del equipo</t>
  </si>
  <si>
    <t>MIPG</t>
  </si>
  <si>
    <t>Ley 1474 2011</t>
  </si>
  <si>
    <t>Planes de control y seguimiento</t>
  </si>
  <si>
    <t xml:space="preserve">PAAC, planes de mejoramiento, COLA, ITA, entre otros. </t>
  </si>
  <si>
    <t>OBJETIVOS</t>
  </si>
  <si>
    <t>ACCIÓN</t>
  </si>
  <si>
    <t>Meta 2020 -2023</t>
  </si>
  <si>
    <t>Avance acumulado a 2022</t>
  </si>
  <si>
    <t>Meta 2023</t>
  </si>
  <si>
    <t>Entregable</t>
  </si>
  <si>
    <t>Indicador</t>
  </si>
  <si>
    <t>Periodicidad de medición</t>
  </si>
  <si>
    <t>Meta 2023 Acumulada</t>
  </si>
  <si>
    <t>Avance trimestre I</t>
  </si>
  <si>
    <t>Descripción del avance</t>
  </si>
  <si>
    <t xml:space="preserve">Evidencia </t>
  </si>
  <si>
    <t>Administración de obras por valorización</t>
  </si>
  <si>
    <t>1.1 Objetivo Estratégico: Actualizar mediante la metodología BIM, dos proyectos con recursos de valorización que aporten al desarrollo sostenible de la ciudad. Enmarcados en la ODS 11</t>
  </si>
  <si>
    <t>1.1.1 Protección e incremento de áreas verdes de la ciudad aumentando el número de árboles sembrados y los metros cuadrados de zonas verdes en las nuevas obras.</t>
  </si>
  <si>
    <t>Informe semanales y mensuales de la Obra (CDE)</t>
  </si>
  <si>
    <t>Numero de árboles sembrados/número de árboles como obligaciones de acuerdo con resolución.</t>
  </si>
  <si>
    <t>mensual</t>
  </si>
  <si>
    <t>OEI 1.1 Objetivo Estratégico: Actualizar mediante la metodología BIM, dos proyectos con recursos de valorización que aporten al desarrollo sostenible de la ciudad. Enmarcados en la ODS 12</t>
  </si>
  <si>
    <t>1.1.5 Urbanismo sostenible</t>
  </si>
  <si>
    <t>73.5%</t>
  </si>
  <si>
    <t>26.5%</t>
  </si>
  <si>
    <t>(Ver entregable)</t>
  </si>
  <si>
    <t>1.2 Objetivo Estratégico: Ejecutar dos con recursos de valorización que aporten al desarrollo sostenible de la ciudad.</t>
  </si>
  <si>
    <t>1.2.1 Construir proyectos con criterios de construcción sostenible. (AMVA, 2010)</t>
  </si>
  <si>
    <t xml:space="preserve">Número de obras </t>
  </si>
  <si>
    <t>Servicio al ciudadano</t>
  </si>
  <si>
    <t>1.3 Objetivo Estratégico: Mejorar el reconocimiento y posicionamiento de la entidad ante la ciudad, mediante una activa participación ciudadana</t>
  </si>
  <si>
    <t>1.3.1 Conformación de veeduría ciudadanas para acompañamiento de proyectos y obras.</t>
  </si>
  <si>
    <t>Definir e implementar un plan de comunicaciones externo</t>
  </si>
  <si>
    <t>Plan de comunicaciones externo implementado</t>
  </si>
  <si>
    <t>Total, producto generado[1] / total productos planteados</t>
  </si>
  <si>
    <t>1.3.2 Implementación del IGpRD como herramienta de seguimiento y evaluación de la gestión de la entidad de cara a la ciudad.</t>
  </si>
  <si>
    <t>Implementación de la Metodología de Medición de Desempeño – IGPR</t>
  </si>
  <si>
    <t>Proyecto de implementación de la metodología por fases</t>
  </si>
  <si>
    <t>Fases avanzadas reportadas / total fases</t>
  </si>
  <si>
    <t>Trimestral</t>
  </si>
  <si>
    <t>1.3.3 Servicio al ciudadano. (Función pública, 2017)</t>
  </si>
  <si>
    <t>Mantener uso el botón de participación ciudadana cada que se requiera hacer medir el reconocimiento y posicionamiento de la entidad</t>
  </si>
  <si>
    <t>Botón funcional y activado</t>
  </si>
  <si>
    <t># (botón funciona 1 si, 0 nol)</t>
  </si>
  <si>
    <t>Mensual</t>
  </si>
  <si>
    <t>1.3.4 Plan de comunicaciones. (Comunicación creativa, transparente y participativa)</t>
  </si>
  <si>
    <t>TIC</t>
  </si>
  <si>
    <t>2.1. Reducir la brecha digital de la entidad en un 50%.</t>
  </si>
  <si>
    <t>2.1.1 Implementar un sistema único para tramites en línea.  (DAFP, 2020)</t>
  </si>
  <si>
    <t>Implementar el sistema - 59%</t>
  </si>
  <si>
    <t>Reducción de la brecha digital</t>
  </si>
  <si>
    <t># trámites en línea implementados</t>
  </si>
  <si>
    <t>2.1.2 Implementar un cuadro de mando integral con el 100% de los procesos de la entidad</t>
  </si>
  <si>
    <t>Implementar un cuadro de mando integral – 100%</t>
  </si>
  <si>
    <t>Proyecto de implementación de cuadro de mando integrado por proceso</t>
  </si>
  <si>
    <t>Procesos incorporados al cuadro de mando (informes) / total de procesos</t>
  </si>
  <si>
    <t>2.1.3 Integridad de la Información (eliminar construcción de bases de datos segregadas)</t>
  </si>
  <si>
    <t>Integración de las BD – 100%</t>
  </si>
  <si>
    <t>Establecer un modelo de gestión de la información unificado e implementado</t>
  </si>
  <si>
    <t>Etapas del modelo implementadas / total etapas</t>
  </si>
  <si>
    <t>2.1.4 Actualización y renovación de Infraestructura tecnológica.</t>
  </si>
  <si>
    <t>Actualización tecnología</t>
  </si>
  <si>
    <t>Plan de actualización tecnológico diseñado e implementado</t>
  </si>
  <si>
    <t>Fases implementadas (informe) / total plan</t>
  </si>
  <si>
    <t>2.1.5 PETI (MinTIC, 2019).</t>
  </si>
  <si>
    <t>2.2 Fortalecer la gestión de conocimiento e innovación al interior de la entidad.[1]</t>
  </si>
  <si>
    <t>2.2.1 Implementación de plataforma virtual de conocimiento.</t>
  </si>
  <si>
    <t>Diseño e implementación de la plataforma</t>
  </si>
  <si>
    <t xml:space="preserve">Diseño de la plataforma virtual de conocimiento por fases </t>
  </si>
  <si>
    <t>Fases implementadas / Total fases definidas</t>
  </si>
  <si>
    <t xml:space="preserve">Trimestral </t>
  </si>
  <si>
    <t>Gestión Humana</t>
  </si>
  <si>
    <t>2.2 Fortalecer la gestión de conocimiento e innovación al interior de la entidad.</t>
  </si>
  <si>
    <t>2.2.2 Identificar, proteger, transferir e incrementar el conocimiento institucional (Función pública, 2017)</t>
  </si>
  <si>
    <t>Actividades, reportes, entre otros.</t>
  </si>
  <si>
    <t># de actividades realizadas / total de actividades propuestas</t>
  </si>
  <si>
    <t>2.2.3 Documentación de lecciones aprendidas. (Vicepresidencia de sectores y conocimiento (BID), 2008)</t>
  </si>
  <si>
    <t>Documentos realizados</t>
  </si>
  <si>
    <t># de lecciones aprendidas documentadas</t>
  </si>
  <si>
    <t>2.2.4 Poner en funcionamiento el Banco de ideas Institucional</t>
  </si>
  <si>
    <t>Banco de ideas institucional</t>
  </si>
  <si>
    <t>Proyecto de Banco de ideas</t>
  </si>
  <si>
    <t>2.3. Definir la estructura de la organización basada en proyectos y procesos.</t>
  </si>
  <si>
    <t>2.3.1 Implementación y regulación de la nueva estructura</t>
  </si>
  <si>
    <t>Nueva estructura construida e implementada</t>
  </si>
  <si>
    <t>Reporte de avances de la implementación de la nueva estructura</t>
  </si>
  <si>
    <t>Acciones realizadas para la implementación de una regulación de la nueva estructura/ Total de acciones realizadas para la implementación de una regulación de la nueva estructura</t>
  </si>
  <si>
    <t>2.4. Mejoramiento continuo al programa de gestión del talento humano - SST</t>
  </si>
  <si>
    <t>2.4.1 Implementar el programa de seguridad y salud en el trabajo</t>
  </si>
  <si>
    <t>Programa de SST</t>
  </si>
  <si>
    <t># implementación de fases o acciones del programa / Total acciones o fases del programa de SST</t>
  </si>
  <si>
    <t>2.4.2 Alinear la estrategia institucional con la cultura organizacional[1]</t>
  </si>
  <si>
    <t>2.4.3 Implementación del código de integridad del servidor público.</t>
  </si>
  <si>
    <t>Código del servidor público implementado</t>
  </si>
  <si>
    <t>Acciones implementadas del código de integridad del servidor público / Total de acciones/fases del código de integridad del servidor público</t>
  </si>
  <si>
    <t>Administración de la contribución por valorización</t>
  </si>
  <si>
    <t>3.1. Recaudar el 90% del saldo pendiente de facturación.</t>
  </si>
  <si>
    <t>3.1.1 Gestión matriculas bloqueadas</t>
  </si>
  <si>
    <t>Informe de gestión</t>
  </si>
  <si>
    <t>% (total matriculas gestionada/Matriculas bloqueadas)</t>
  </si>
  <si>
    <t xml:space="preserve">3.1.2 Gestión cobro de cartera vencida </t>
  </si>
  <si>
    <t>% (total cartera vencida gestionada/cartera vencida)</t>
  </si>
  <si>
    <t>3.1.3 Gestión proceso de facturación y cobro</t>
  </si>
  <si>
    <t>% (suma de total facturas generadas/ suma del total de facturas cobradas)</t>
  </si>
  <si>
    <t>Financiera y presupuestal</t>
  </si>
  <si>
    <t>3.2 Incrementar el control presupuestal, eficiencia y austeridad financiera.</t>
  </si>
  <si>
    <t>3.2.1 Controlar y dar seguimiento a la adjudicación y ejecución de los de los contratos de bienes y servicios</t>
  </si>
  <si>
    <t>Informes de ejecución del presupuesto Fonvalmed</t>
  </si>
  <si>
    <t>% de ejecución</t>
  </si>
  <si>
    <t>3.3 Objetivo Estratégico: Excelencia en gestión y administración de obras.</t>
  </si>
  <si>
    <t>3.3.1 Fortalecimiento a los manuales y procedimientos de interventoría.</t>
  </si>
  <si>
    <t>documentos de procedimientos elaborados</t>
  </si>
  <si>
    <t># de protocolos de presentación y legalización establecidos</t>
  </si>
  <si>
    <t>3.3.2 Optimización de procesos en la gestión de obras y proyectos.</t>
  </si>
  <si>
    <t>Informes mensuales</t>
  </si>
  <si>
    <t>3.3.3 Aplicación de técnicas de gestión de proyectos y obras BIM.</t>
  </si>
  <si>
    <t>implementación del Entorno Común de Datos CDE</t>
  </si>
  <si>
    <t>Información solicitada /Información almacenada en el CDE</t>
  </si>
  <si>
    <t>4.1. Implementar las mejores prácticas para la excelencia administrativa.</t>
  </si>
  <si>
    <t>4.1.1 Modelo de Operación por Procesos implementado</t>
  </si>
  <si>
    <t>Implementar el modelo</t>
  </si>
  <si>
    <t>MOP implementado</t>
  </si>
  <si>
    <t>Acciones de implementación del proyecto MOP/proyecto MOP</t>
  </si>
  <si>
    <t>4.1.2 Emprender acciones de mejoramiento continuo</t>
  </si>
  <si>
    <t>Realizar acciones de mejoramiento en cada uno de los procesos</t>
  </si>
  <si>
    <t>Acciones de mejora documentadas e implementadas</t>
  </si>
  <si>
    <t># de acciones de mejora</t>
  </si>
  <si>
    <t>4.1.3 Constitución de equipos trasversales</t>
  </si>
  <si>
    <t>Definir e implementar rutas de trabajo con los equipos</t>
  </si>
  <si>
    <t>Constitución de equipos trasversales</t>
  </si>
  <si>
    <t># actas de reunión de equipos transversales creados y trabajando</t>
  </si>
  <si>
    <t>4.1. Implementar las mejores prácticas para la excelencia administrativa</t>
  </si>
  <si>
    <t>4.1.4 Definir acciones de Comunicación interna asertiva[2]</t>
  </si>
  <si>
    <t>Definir e implementar un plan de comunicaciones interno</t>
  </si>
  <si>
    <t>Plan de comunicaciones interno implementado</t>
  </si>
  <si>
    <t>Total, producto generado[3] / total productos planteados</t>
  </si>
  <si>
    <t>4.1.5 Implementación de metodologías ágiles para la gestión de proyectos</t>
  </si>
  <si>
    <t>Capacitaciones en metodologías agiles</t>
  </si>
  <si>
    <t>Plan de formación en metodologías agiles para la gestión de proyectos</t>
  </si>
  <si>
    <t># de metodologías agiles implementadas/Metodologías agiles seleccionadas para implementar</t>
  </si>
  <si>
    <t>1.1 Actualizar mediante la metodología BIM los diseños técnicos de las obras restantes del Proyecto de Valorización El Poblado.</t>
  </si>
  <si>
    <t>Estructurar los procesos para la consecución de los estudios y diseños en fase 3 para los proyectos por ejecutar</t>
  </si>
  <si>
    <t>Estudios y diseños técnicos actualizados en fase 3 para la obra Linares Tesoro</t>
  </si>
  <si>
    <t>Estudios y diseños técnicos actualizados en fase 3 para la obra Ampliación Doble Calzada de la Avenida 34, paso a Desnivel con la Calle 5 Sur (Loma Los González)</t>
  </si>
  <si>
    <t>% ejecución</t>
  </si>
  <si>
    <t>Estructurar los procesos para la actualización de los estudios y diseños en fase 3 para la obra Ampliación Doble Calzada de la Avenida 34, paso a Desnivel con la Avenida Las Palmas.</t>
  </si>
  <si>
    <t>Programación de Metas Plan Indicativo vigencia 2020-2023</t>
  </si>
  <si>
    <t>Responsable Reporte</t>
  </si>
  <si>
    <t>Cód Ln</t>
  </si>
  <si>
    <t>Ln</t>
  </si>
  <si>
    <t>Cód Cmp</t>
  </si>
  <si>
    <t>Cmp</t>
  </si>
  <si>
    <t>Cód Prg</t>
  </si>
  <si>
    <t>Prg</t>
  </si>
  <si>
    <t>Tipo Ind</t>
  </si>
  <si>
    <t>Cód Ind</t>
  </si>
  <si>
    <t>Nombre Indicador</t>
  </si>
  <si>
    <t>Unidad</t>
  </si>
  <si>
    <t>LB</t>
  </si>
  <si>
    <t>Meta Plan</t>
  </si>
  <si>
    <t>FC</t>
  </si>
  <si>
    <t>Sentido</t>
  </si>
  <si>
    <t>Prog Meta 2023</t>
  </si>
  <si>
    <t>Logro Dic 31 de 2020</t>
  </si>
  <si>
    <t>Logro Dic 31 de 2021</t>
  </si>
  <si>
    <t>Logro Dic 31 de 2022</t>
  </si>
  <si>
    <t>Logro Acumulado</t>
  </si>
  <si>
    <t>Reprogramación Meta 2023</t>
  </si>
  <si>
    <t>Observaciones</t>
  </si>
  <si>
    <t>FONVALMED</t>
  </si>
  <si>
    <t>Ecociudad</t>
  </si>
  <si>
    <t>Urbanismo ecológico</t>
  </si>
  <si>
    <t>Renovación urbana integral, transformación territorial y protección a moradores</t>
  </si>
  <si>
    <t>Programa</t>
  </si>
  <si>
    <t>4.4.1.5</t>
  </si>
  <si>
    <t>Obras construidas del proyecto de valorización El Poblado</t>
  </si>
  <si>
    <t>Número</t>
  </si>
  <si>
    <t>A</t>
  </si>
  <si>
    <t>C</t>
  </si>
  <si>
    <t xml:space="preserve">Proyecto de Valorización El Poblado
Para la vigencia 2020-2023 la meta trazada es la ejecución de cinco (5) obras faltantes para cumplir con la totalidad de la meta de FONVALMED; los avances son los siguientes:
1.	Mejoramiento de la Loma de los Mangos: Obra finalizada.
2.	Prolongación de la Carrera 15: Obra finalizada.
3.	Paso a desnivel de la Transversal Inferior con la Loma de los González: Obra finalizada.
4.	Ampliación de la segunda calzada Avenida 34: Llegamos a un 67% de la ejecución (entre Aguacatala-Avenida Las Palmas). Este proyecto está dividido en seis (6) tramos, de los cuales tres (3) tramos están ejecutados (Aguacatala – Loma de los Balsos, Loma de los Balsos y Quebrada la Escopetería – Calle 15), uno (1) se encuentra en finalización (Loma de los Parra) y dos (2) por ejecutar (Loma de los González y Avenida las Palmas) para el tramo de los González, por medio de un contrato interadministrativo con la EDU, el 17 de abril de 2023 se inició su ejecución contemplando dentro de su alcance la actualización de sus estudios y diseños, y posterior la construcción de la obra. Para el Tramo de la Avenida las Palmas, el FONVALMED presenta un déficit presupuestal que no permitiría el financiamiento de la construcción de este tramo.   
5.	Paso a desnivel de la carretera El Tesoro con vía Linares: se encuentra en ejecución el ajuste de los estudios y diseños de esta obra, actualmente está en trámite de aprobación el diseño geométrico por parte de DAP.
</t>
  </si>
  <si>
    <t>Gobernanza y Gobernabilidad</t>
  </si>
  <si>
    <t>Planeación, articulación y fortalecimiento territorial</t>
  </si>
  <si>
    <t>Planeación territorial para el Desarrollo</t>
  </si>
  <si>
    <t>5.5.1.3</t>
  </si>
  <si>
    <t>Número de proyectos con estudios de prefactibilidad elaborados</t>
  </si>
  <si>
    <t>NoA</t>
  </si>
  <si>
    <t>NA</t>
  </si>
  <si>
    <t xml:space="preserve">Prefactibilidad Avenida 34 – Centro Oriental
Llevamos un avance del 71,4 % de la elaboración del estudio de prefactibilidad del proyecto de la Avenida 34 centro Oriental desde la Estación de Palos Verdes del MetroPlus hasta la Avenida las Palmas. Se reanudó el contrato 2021-01741 para la ejecución de 88 dobles avalúos comerciales, por otro lado, se suscribió contrato interadministrativo 2023-02167 con el IGAC para la ejecución de 205 dobles avalúos comerciales complementarios, esto dado por la ampliación del alcance de proyecto se deben realizar más avalúos de los previstos en el contrato inicial 2021-01741.
También se inició ejecución del contrato 2023-02146 para la ejecución del sondeo de opinión y estudio de capacidad de pago complementario con la Universidad de Antioquia.
</t>
  </si>
  <si>
    <t>Plan de Acción vigencia 2023</t>
  </si>
  <si>
    <t>Meta 2020-2023</t>
  </si>
  <si>
    <t>Avance Febrero 2023 (Acumulado)</t>
  </si>
  <si>
    <t>Avance Abril 2023 (Acumulado)</t>
  </si>
  <si>
    <t>Avance Junio 2023</t>
  </si>
  <si>
    <t>% Cumpl</t>
  </si>
  <si>
    <t>Descripción avance</t>
  </si>
  <si>
    <t>Avance Agosto 2023</t>
  </si>
  <si>
    <t>Avance Octubre 2023</t>
  </si>
  <si>
    <t>Avance Diciembre 2023</t>
  </si>
  <si>
    <t>EJECUCION ACUMULADA POR PROYECTO ACUMULADO CORTE JUNIO DE 2023</t>
  </si>
  <si>
    <t>Rubro</t>
  </si>
  <si>
    <t>Alterno</t>
  </si>
  <si>
    <t>Nombre</t>
  </si>
  <si>
    <t>Valor Compromisos</t>
  </si>
  <si>
    <t>Obligaciones</t>
  </si>
  <si>
    <t>Pagos</t>
  </si>
  <si>
    <t>PRODUCTOS DE INSUMOS DE CAFETERIA - ETAPA PREFACTIBILIDAD</t>
  </si>
  <si>
    <t xml:space="preserve">                                     -  </t>
  </si>
  <si>
    <t xml:space="preserve">                                    -  </t>
  </si>
  <si>
    <t>OTROS ARTICULOS MANUFACTURADOS DE OFICINA - ETAPA PREFACTIBILIDAD</t>
  </si>
  <si>
    <t xml:space="preserve">                                                      -  </t>
  </si>
  <si>
    <t>OTROS PRODUCTOS QUIMICOS - ETAPA PREFACTIBILIDAD</t>
  </si>
  <si>
    <t>PAQUETES DE SISTEMA DE SOFTWARE - ETAPA PREFACTIBILIDAD</t>
  </si>
  <si>
    <t>SERVICIOS DE TRANSPORTE ETAPA PREFACTIBILIDAD</t>
  </si>
  <si>
    <t>SERVICIOS  INMOBILIARIOS - ARRENDAMIENTOS ETAPA PREFACTIBILIDAD</t>
  </si>
  <si>
    <t>SERVICIOS DE ARRENDAMIENTO MAQUINARIA SIN OPERARIO ETAPA PREFACTIBILIDAD</t>
  </si>
  <si>
    <t>SERVICIOS DE ARRENDAMIENTO BASES DE DATOS Y PROGRAMAS INFORMATICOS ETAPA PREFACTIBILIDAD</t>
  </si>
  <si>
    <t>SERVICIOS DE ARRENDAMIENTO MAQUINARIA SIN OPERARIO IMPRESORAS ETAPA PREFACTIBILIDAD</t>
  </si>
  <si>
    <t>SERVICIOS PROFESIONALES Y TECNICOS ETAPA PREFACTIBILIDAD</t>
  </si>
  <si>
    <t>SERVICIOS DE GESTION PARA ETAPA PREFACTIBILIDAD</t>
  </si>
  <si>
    <t>SERVICIO DE CAMPAÑAS PEDAGÓGICAS Y DE SENSIBILIZACIÓN ETAPA PREFACTIBILIDAD</t>
  </si>
  <si>
    <t>SERVICIOS DE TECNOLOGIA DE LA INFORMACION SOPORTE Y APOYO ETAPA PREFACTIBILIDAD</t>
  </si>
  <si>
    <t>SERVICIOS DE CONSULTORÍA EN ADMINISTRACIÓN Y SERVICIOS DE GESTIÓN - DISEÑOS ETAPA PREFACTIBILIDAD</t>
  </si>
  <si>
    <t>SERVICIO DE AVALUOS PARA LA ADQUISICIÓN DE PREDIOS ETAPA PREFACTIBILIDAD</t>
  </si>
  <si>
    <t>SERVICIOS DE CUSTODIA GESTION DOCUMENTAL ETAPA PREFACTIBILIDAD</t>
  </si>
  <si>
    <t>SERVICIOS DE TELECOMUNICACIONES, TRANSMISIÓN Y SUMINISTRO DE INFORMACIÓN ETAPA PREFACTIBILIDAD</t>
  </si>
  <si>
    <t>SERVICIOS DE SOPORTE - LIMPIEZA ETAPA PREFACTIBILIDAD</t>
  </si>
  <si>
    <t>SERVICIOS DE MANTENIMIENTO, REPARACION E INSTALACION ETAPA PREFACTIBILIDAD</t>
  </si>
  <si>
    <t>SERVICIO PAGO ARL DE SERVICIOS PROFESIONALES ETAPA PREFACTIBILIDAD</t>
  </si>
  <si>
    <t>SERVICIOS DE ALCANTARILLADO, RECOLECCIÓN, TRATAMIENTO Y DISPOSICIÓN DE DESECHOS Y OTROS SERVICIOS DE SANEAMIENTO AMBIENTAL (SEVICIOS PUBLICOS) ETAPA PREFACTIBILIDAD</t>
  </si>
  <si>
    <t>TOTAL</t>
  </si>
  <si>
    <t xml:space="preserve"> PLAN DE ACCIÓN - Planeación estratégica </t>
  </si>
  <si>
    <t>Código: PE-F06</t>
  </si>
  <si>
    <t>Versión: 02</t>
  </si>
  <si>
    <t xml:space="preserve">Fecha: Ultima actualización Octubre 2022 </t>
  </si>
  <si>
    <t xml:space="preserve">OBJETIVO DEL PROCESO </t>
  </si>
  <si>
    <t xml:space="preserve">Garantizar el  abastecimiento y la administración  oportuna de los bienes y servicios necesarios para las actividades de FONVALMED, en las mejores condiciones de calidad, cantidad, oportunidad, aportando a la generación de valor mediante un modelo de gestión eficiente frente al suministro de insumos necesarios para aportar al cumplimiento de su Objeto </t>
  </si>
  <si>
    <t>Bloque</t>
  </si>
  <si>
    <t>Avance trimestre ll</t>
  </si>
  <si>
    <t>Avance trimestre llI</t>
  </si>
  <si>
    <t>PEI</t>
  </si>
  <si>
    <t>Durante este trimestre no se ha avanzado en este indicador</t>
  </si>
  <si>
    <t>La Implementación del IGpRD no apunta a requsitos normativos establecidos por la Función Pública en materia de la Planeación Estratégica e Institucional. Con base en lo anterior y partiendo de la política de Gestión del Gasto Público, los esfuerzos y los recursos se focalizarán en aspectos que por norma deban ser implementados dentro de las entidades públicas.</t>
  </si>
  <si>
    <t>Esta estrategia no se llevará a cabo para esta vigencia, es de anotar que esto hace parte de uno de los ejes de la política de Gestión de Conocimiento e Innovación que se debe trabajar en el marco del MIPG. Por lo anterior este tema será integrado a la gestión que se lidera desde el area de Planeación en materia de la implementación del MIPG</t>
  </si>
  <si>
    <t xml:space="preserve">La estructura fue implementada con la resolución 74 del 2021.
Durante el 2023, se ha continuado con la gestión de dicha estructura, la documentación, la elaboración de formatos, entre otros. </t>
  </si>
  <si>
    <t>https://fonvalmed.gov.co/wp-content/uploads/2022/03/RG-2021-74.pdf
https://fondom.sharepoint.com/:x:/s/fonval_intranet/EX8WMeefjT5Co7CP3RdRQLkBD7BeZpY-PeG_9PEp9Bv-tg?e=yDyYdG</t>
  </si>
  <si>
    <t>Se da continuidad a la implmentación del MOP establecido mediente la resolución 74 de 2021. Desde Planeación con base en los proceso establecidos en la anterior resolución realizará un saneamiento documental a fin de dejar una memoria en los procesos que correspondan con versiones vigentes de los documentos para cada uno de estos. Es importante mencionar que para lograr lo descrito se requiere del apoyo del técnico de TI a fin de establecer accesos restringidos en la carpeta del MOP.</t>
  </si>
  <si>
    <t>https://fondom.sharepoint.com/sites/fonval_intranet/Documentos%20compartidos/Forms/AllItems.aspx?id=%2Fsites%2Ffonval%5Fintranet%2FDocumentos%20compartidos%2FMODELO%20DE%20OPERACION%20POR%20PROCESOS%20MOP&amp;viewid=deeaf935%2D7ee9%2D41c2%2Dbc20%2Da60f36e45b40</t>
  </si>
  <si>
    <t>Se viene trabajando con el equipo de talento humano en la actualizacuión del codigo de integridad, con base en los lineamientos del MOP.</t>
  </si>
  <si>
    <t>https://fondom-my.sharepoint.com/:f:/g/personal/jaime_carvajal_fonvalmed_gov_co/ElK3dqJlcNlLpbW9WoFdSF4BrHkmE3KpH5iMqDOJCnZQDw?e=xkd6n8</t>
  </si>
  <si>
    <t>Se realizó en el mes de mayo difusión al código de integridad entre los colaboradores.
Se comenzó a trabajar por mes un valor, desde lo conceptual y vivencial, en el mes de mayo se trabajo la Justicia y en junio la Honestidad</t>
  </si>
  <si>
    <r>
      <rPr>
        <u/>
        <sz val="11"/>
        <rFont val="Calibri"/>
        <family val="2"/>
        <scheme val="minor"/>
      </rPr>
      <t>Difusion del código</t>
    </r>
    <r>
      <rPr>
        <u/>
        <sz val="11"/>
        <color theme="10"/>
        <rFont val="Calibri"/>
        <family val="2"/>
        <scheme val="minor"/>
      </rPr>
      <t xml:space="preserve">   https://fondom-my.sharepoint.com/:f:/g/personal/doris_rojas_fonvalmed_gov_co/Evo9RIwY26RGmzB2KGDINqsBPezHrAVLy4ABFg4NOmgGNA?e=l7XZIb
</t>
    </r>
    <r>
      <rPr>
        <u/>
        <sz val="11"/>
        <rFont val="Calibri"/>
        <family val="2"/>
        <scheme val="minor"/>
      </rPr>
      <t>Valor  de la  justicia</t>
    </r>
    <r>
      <rPr>
        <u/>
        <sz val="11"/>
        <color theme="10"/>
        <rFont val="Calibri"/>
        <family val="2"/>
        <scheme val="minor"/>
      </rPr>
      <t xml:space="preserve">  https://fondom-my.sharepoint.com/:f:/g/personal/doris_rojas_fonvalmed_gov_co/ElDjue6-QElClxgYDNLgxEoB4RmCCwGGJ3BInG_u4ikn2A?e=R2PZXB
</t>
    </r>
    <r>
      <rPr>
        <u/>
        <sz val="11"/>
        <rFont val="Calibri"/>
        <family val="2"/>
        <scheme val="minor"/>
      </rPr>
      <t>Valor de la honestidad</t>
    </r>
    <r>
      <rPr>
        <u/>
        <sz val="11"/>
        <color theme="10"/>
        <rFont val="Calibri"/>
        <family val="2"/>
        <scheme val="minor"/>
      </rPr>
      <t xml:space="preserve">  https://fondom-my.sharepoint.com/:f:/g/personal/doris_rojas_fonvalmed_gov_co/EsTCqwxJkQlLoV0Ym2VZ_bMBC1QOJSPH7A6PBYDfEa_oNg?e=yNiuuG</t>
    </r>
  </si>
  <si>
    <t>El modelo se encuentra implementado, actualmente los equipo junto con planeación continuan aliimentando desde la intranet la documentación de cada uno, sus formatos, y demás.</t>
  </si>
  <si>
    <t>https://fondom.sharepoint.com/:f:/s/fonval_intranet/Em7gnJYFLLZBpyC2xuHyep0BdVK8yB8zpmDi1G7ULb1nDA?e=lANQy3</t>
  </si>
  <si>
    <t>Se viene documentando el estado de las políticas, el estado de estas, los manuales y demás en compañía de control interno. Con este insumo se avanzará en la actualizaci´on de cada uno de los procesos</t>
  </si>
  <si>
    <t xml:space="preserve">MODELO DE OPERACION POR PROCESOS MOP
https://fondom.sharepoint.com/:f:/s/Fonvalmed2/Etxmk2vixctKmmhdDR02g4kBD-585xAOorr7YhA96EEpCw?e=siLMtP </t>
  </si>
  <si>
    <t xml:space="preserve">Se viene realizando mensualmente las reuniones de estas mesas: tramites legales, participación ciudadana y </t>
  </si>
  <si>
    <t>Grupos transversales</t>
  </si>
  <si>
    <t>Se viene trabajando de manera personalizada con cada lider de política del MIPG con el fin de focalizar esfuerzos para el diligenciemiento del Furag y para todos aquellos informes requridos por la norma y por el Distrito para efectos de entrega de administración 2020-2023.</t>
  </si>
  <si>
    <t>Actas de Comité Estrategico
Agendas con cada enlace designado por la dirección para efectos de informes requeridos por el distrito</t>
  </si>
  <si>
    <t>No se viene realizando esta gestión</t>
  </si>
  <si>
    <t xml:space="preserve">Por efectos de cierre de administración 2020-2023 no se focalizarán recursos para este tema, los esfuerzos se orientarán a asuntos normativos establecidos en el marco de los planes de mejoramiento de control interno y de la contraloría, asi mismo, como en los requerimientos realizados por el Distrito para efectos de Informe de Gestón, Empalme y Rendición de cuentas.
</t>
  </si>
  <si>
    <t>Modelo Integrado de Planeación y Gestión – MIPG; Ley 1474 2011</t>
  </si>
  <si>
    <t>Plan Anticorrupción y de Atención al Ciudadano - PAAC</t>
  </si>
  <si>
    <t>Actualización e implementación del PAAC</t>
  </si>
  <si>
    <t>Actualizar e implementar</t>
  </si>
  <si>
    <t>Actualización e implementación del del PAAC</t>
  </si>
  <si>
    <t>Elementos actualizados del PAAC / Elementos del PAAC</t>
  </si>
  <si>
    <t xml:space="preserve">Se acutalizo y público el 30 de enero </t>
  </si>
  <si>
    <t>https://fondom-my.sharepoint.com/:x:/g/personal/jaime_carvajal_fonvalmed_gov_co/EQ95qSLqRIBFj5pQsrJTl0cBLXRN9CNH0rXCkKokdQGq7g?e=8vILpg
https://www.fonvalmed.gov.co/planeacion/#plan-de-accion-plan-de-gasto-publico
https://www.fonvalmed.gov.co/wp-content/uploads/2023/01/Formulacion-PAAC.xlsx</t>
  </si>
  <si>
    <t>Se ha realizado la auditoría por parte de control interno a este tema y con base a este informe se viene trabajando con el apoyo del lider de control interno en la subsanación de los mismos.</t>
  </si>
  <si>
    <t>https://fondom.sharepoint.com/:x:/s/Fonvalmed2/ERS6TTK_tJxKntXS5OG78-gB6u89_yaxg7nwx2MqQ5MGyQ?e=4%3AcWXgIU&amp;at=9&amp;CID=8199aab3-07e5-29fd-0021-b77ba60e8d72</t>
  </si>
  <si>
    <t>Gestión</t>
  </si>
  <si>
    <t>Fortalecer la Planeación y Gestión a través de la implementación del MOP como sustrato del MIPG</t>
  </si>
  <si>
    <t>Diagnostico</t>
  </si>
  <si>
    <t>Finalizar el diagnostico e implementar la gestión del MOP</t>
  </si>
  <si>
    <t>Informe del autodiagnóstico y aplicación de cambios</t>
  </si>
  <si>
    <t>Acciones implementadas del MIPG/ MIPG</t>
  </si>
  <si>
    <t>No se ha avanzado en esta actividad</t>
  </si>
  <si>
    <t>Fortalecer de la Política de Gestión de Riesgos</t>
  </si>
  <si>
    <t>Implementar el Manual Política de Administración de Riesgos FONVALMED</t>
  </si>
  <si>
    <t>Socializar e implementar el Manual</t>
  </si>
  <si>
    <t>Informe de implementación</t>
  </si>
  <si>
    <t>Acciones realizadas / Acciones planteadas</t>
  </si>
  <si>
    <t>Desde el 2022 tal como se evidencia en el seguimiento se surtieron las actividades planteadas por lo anterior este tema se da por concluido. El enfoque de esta actividad para este vigencia estará orientado hacia el seguimiento trimestral de las matrices de riesgo.</t>
  </si>
  <si>
    <t>Monitoreo de la Matriz de Riesgos</t>
  </si>
  <si>
    <t>Monitoreo mensual</t>
  </si>
  <si>
    <t>Actas de monitoreo de la política de gestión de riesgos/política de gestión de riesgos</t>
  </si>
  <si>
    <t>Seguimiento y Monitoreo de la matriz de riesgos</t>
  </si>
  <si>
    <t>Se viene avanzando en el monitoreo trimestral</t>
  </si>
  <si>
    <t xml:space="preserve">https://fondom-my.sharepoint.com/:x:/g/personal/jaime_carvajal_fonvalmed_gov_co/EYiHScHPEdFNj0ra4UEzEXwB5tfo5DCX3z6AsWMdOniFfA?e=TU6qWY </t>
  </si>
  <si>
    <t>Actualmente se viene realizando un monitoreo a las matrices de riesgos desde la primera, segunda y tercera linea de defensa. Es de anotar que los riesgos de corrupción están pendientes por establecer lo cual se tiene proyectado para el tercer trimestre del 2023</t>
  </si>
  <si>
    <t xml:space="preserve"> PLAN DE ACCIÓN - Administración de obras por valorización</t>
  </si>
  <si>
    <t>Este proceso se encarga de gestionar de manera integral la ejecución de las obras de interés público financiadas con la contribución de valorización, desarrollando las actividades necesarias de supervisión, control de la ejecución y liquidación de estas.</t>
  </si>
  <si>
    <t>Evidencia  1</t>
  </si>
  <si>
    <t>Evidencia  2</t>
  </si>
  <si>
    <t>Evidencia  3</t>
  </si>
  <si>
    <t>Evidencia  4</t>
  </si>
  <si>
    <t>Evidencia  5</t>
  </si>
  <si>
    <t xml:space="preserve">1: Mantener el saldo
0: no se mantuvo el saldo </t>
  </si>
  <si>
    <t>Se logra mantener  el indicador  en un porcentaje de saldo  retenidao  inferior al  0.5% , indicador que representa el saldo retenido sobre la base total de contribuciòn de cartera. 
Desde el proceso de cartera se realizan las actividades propuestas para el cumplimiento de dicho objetivo, las cuales se encuentran encaminadas en seguimiento comportamiento cartera retenida, validació procesos por los que ssupende facturación, vigencia solicitud de bloqueo,  se  valida causal y se redirecciona a los proceso para su gestion, se habilita fializando mes procesos que cuplen terminos.
Para el mes el primer trimestre se revisaron 120 matriculas que tenian blqoueos mas antiguos; se  redirecciono al proceso 5 procesos  los cuales registraban con facturación retenida, 8 inmuebles en revisión del proceso de cartera, y se logro habiltiar un total de 15 matriculas.
El saldo retenido representa el 0,059% Frente al total de contribución asignada</t>
  </si>
  <si>
    <t>Matriculas bloqueadas seguimiento</t>
  </si>
  <si>
    <t>Se continua con plan de trabajo de matriculas retenidas, se valida proceso que lo retiene y se gestionaa con los proceso encargados. Para mayo del 2023 incrementa saldo vencido, por el bloqueo del conribuyente Inversiones Montecanto, el cual tiene una contribucción asignadada de  $227,709,676, se gestiona con el proceso encargado y se habilta nuevamente para el mes de Julio del 2023, se contiua conservando el indicador del 0,05%</t>
  </si>
  <si>
    <t>Se logra realizar el 100% de actividades propuetas asociadas a la correcta recuperación de la cartera
A la fecha se han realizado 24 acuerdos de pago
Total gestiones cobro persuasivo llamadas 437
Total mensajes de texto enviados 19,049
Total  2,988
Se entregaron los insumos para cobro coactivo enero, febrero y marzo 2023
Se realiza campaña beneficio tributario
Se enviaron 4 oficios a la SAE
Se envío 1 oficio UARIV
Se realizo reunión el viernes 31 de marzo con la UARIV
Se realizaron reuiones con la SAE
Se realizan  7 comites financieros para revisar temas frente al cobro de la cartera y acuerdos de pago
Frete al saldo por cancelar a diciembre 2019, se ha recaudado el 83%</t>
  </si>
  <si>
    <t>Cobro persuasivo</t>
  </si>
  <si>
    <t>Plano 271- insumo cobro</t>
  </si>
  <si>
    <t>Copia de Seguimiento solicitudes ingresadas 2022.xlsx</t>
  </si>
  <si>
    <t>SAE</t>
  </si>
  <si>
    <t>ACTAS DEL COMITE EN PDF</t>
  </si>
  <si>
    <t>Se logra realizar el 100% de actividades propuetas asociadas a la correcta recuperación de la cartera
A la fecha se han realizado 54  acuerdos de pago
Total gestiones cobro persuasivo llamadas 1,254
Total mensajes de texto enviados 63,546
Correos electronicos enviados  30,443
Se realiza campañas de beneficio tributario
Se entregaron los insumos para cobro coactivo abril, mayo y Junio del 2023
Se enviaron 2 oficios a la SAE
Se realizan  16 comites financieros para revisar temas frente al cobro de la cartera y acuerdos de pago
Se realiza sanemiento base de datos numero errados.
Frete al saldo por cancelar a diciembre 2019, se ha recaudado el 85%</t>
  </si>
  <si>
    <t>Docoumento de cobro habilitado contribuyente al  2do dia habil del mes</t>
  </si>
  <si>
    <t>Se continua garantizando la entrega del documento de cobro entre el primer y segundo dia habil del mes. Para el mes de Enero no se cumple con la meta puesto que para ese periodo se realizan otras actividades de otros procesos antes de inciar el proceso de facturación. 
Al 31 de marzo del 2023  se se viene adelantando todas las actividades asociadas para  la correcta facturación mensual (oportunidad,accesibilidad, y transparencia) y se realizan las actividades de cobro para la correcta recuperacion de la cartera vendida.
Actviidades:
Proceso de facturación finalizado el primer dia habil del mes
Documentos de cobro entregados dentro de los 10 primeros dias del mes
Seguimiento al cumplimiento de contrato con Carvajal en cuento a los tiempos de distribución 
Se da cumplimiento con la distribución y entrega de los documentos de cobro</t>
  </si>
  <si>
    <t>2023_Facturacion año 2023</t>
  </si>
  <si>
    <t>Gestión distribución</t>
  </si>
  <si>
    <t>Se continua garantizando la entrega del documento de cobro entre el primer y segundo dia habil del mes. Para el mes de Abril  no se cumple con la meta puesto que para ese periodo se  realiza el proceso para el 10 de Abril, fecha de ingreso nuevo contrato. 
Al  30 de Junio del 2023  se se viene adelantando todas las actividades asociadas para  la correcta facturación mensual (oportunidad,accesibilidad, y transparencia) y se realizan las actividades de cobro para la correcta recuperacion de la cartera vendida.
Actviidades:
Proceso de facturación finalizado el primer dia habil del mes
Documentos de cobro entregados dentro de los 10 primeros dias del mes
Seguimiento al cumplimiento de contrato con Carvajal en cuento a los tiempos de distribución 
Se da cumplimiento con la distribución y entrega de los documentos de cobro</t>
  </si>
  <si>
    <t xml:space="preserve"> PLAN DE ACCIÓN - Tecnologías de la información</t>
  </si>
  <si>
    <t xml:space="preserve">Este proceso se encarga de dirigir, gestionar y controlar las soluciones y los servicios tecnológicos, propendiendo la confidencialidad, la integridad y disponibilidad de la información, mediante procedimientos, lineamientos y herramientas tecnológicas que garanticen su cumplimiento y respaldo a los demás procesos de la entidad, enfocando los esfuerzos en la generación de cultura y cuidado de la seguridad informática. para asegurar la disponibilidad, capacidad y continuidad de la plataforma, de los servicios y de los procesos que operan en toda la Entidad.  </t>
  </si>
  <si>
    <t>La implementacion consta del: Chat Boot,  con botón de accesibilidad y el botón de idiomas. La integración de estas funcionalidades se ejecuto en su momento hasta diciembre de 2022 con Red Logistica bajo el Contrato 2022-02006.Actualmente no se han implementado cambios en cuanto a interfaz o en cuanto a operatividad del sistema,pero a nivel funcional està con condiciones minimas en cuanto a lo requerido.</t>
  </si>
  <si>
    <t>https://www.fonvalmed.gov.co/</t>
  </si>
  <si>
    <t>La implementacion consta del: Chat Boot,  con botón de accesibilidad y el botón de idiomas. La integración de estas funcionalidades se ejecuto en su momento Actualmente no se han implementado cambios en cuanto a interfaz o en cuanto a operatividad del sistema,pero a nivel funcional està con condiciones en cuanto a lo requerido.</t>
  </si>
  <si>
    <t>De acuerdo a la carencia de gestion del conocimiento en la Entidad,no se tiene avance de esta accion en este primer trimestre,se revisaran los requerimientos para ejecutar dicha implementacion en el segundo trimestre de 2023.</t>
  </si>
  <si>
    <t>Actualmente no se cuenta en la entidad con un cuadro de mando integrado por procesos</t>
  </si>
  <si>
    <t>Se realiza la integración de base de datos en la recolección de información de contribuyentes y usuarios, para proceso de gestión de cobro persuasivo y coactivo: Las bases de datos tratadas,•	GESTION CONSOLIDADA POR CODIGOS DE RESULTADO MAYO,•	GESTION CONSOLIDADA POR CODIGOS DE RESULTADO 2021-2022-2023,• CAMPAÑAS LLAMADAS,•	Base teléfonos FINAL ,•	BASE DE DATOS BPMS 2023,•	Base organizada campaña correos electrónicos,•	Emails no efectivos</t>
  </si>
  <si>
    <t>BASES DE DATOS</t>
  </si>
  <si>
    <t>13.4%</t>
  </si>
  <si>
    <t xml:space="preserve">Se implemento la pagina web de la Entidad de acuerdo a los requerimientos que como  Entidad de recaudo de valorizacion se tenian,se cumplio con condiciones minimas para la gestion,faltando esfuerzos en aspectos como seguridad y gobierno digital  </t>
  </si>
  <si>
    <t>ACTAS RECIBIDO RED COMPUTO</t>
  </si>
  <si>
    <t>Se realiza la contratación con metodo SELECCIÓN ABREVIADA 
DE MENOR CUANTÍA.</t>
  </si>
  <si>
    <t>2023-02148 DISTRIBUIDORA RED DE COMPUTO S.A.S</t>
  </si>
  <si>
    <t>Se realiza analisis de la estructura de procesos, en base al modelo de operación por procesos, se identifica necesidad y se empieza con un plan de prueba para iniicar con cada proceso a ejecutar.</t>
  </si>
  <si>
    <t>https://fondom.sharepoint.com/sites/fonval_intranet</t>
  </si>
  <si>
    <t>Administrar y dar soporte a la Gestión de Transparencia de la Entidad a través del apoyo al cumplimiento del ITA y su seguimiento</t>
  </si>
  <si>
    <t>Optimizar la página web para consulta, carga y actualización de la información integrado con sistema contable y financiero para consulta y validación de datos y video de capacitación.</t>
  </si>
  <si>
    <t>Página WEB Optimizada</t>
  </si>
  <si>
    <t>Página Web funcional</t>
  </si>
  <si>
    <t>Reporte de funcionalidades y usos</t>
  </si>
  <si>
    <t>Se continuara en segundo trimestre con las implementaciones pertinenetes para dicha integracaion entre web y sistema financiero</t>
  </si>
  <si>
    <t>Informe Implementaciones SAFIX-Informe Diagnostico Pagina Web</t>
  </si>
  <si>
    <t>Se continuara en tercer trimestre con las implementaciones pertinenetes para dicha integracaion entre web y sistema financiero</t>
  </si>
  <si>
    <t>APIS- WEBSERVICE AUTOGESTIÓN</t>
  </si>
  <si>
    <t>Aportar a la gestión de conocimiento de la Entidad transformando el procesamiento</t>
  </si>
  <si>
    <t>Actualizar el Proceso de TI, sus procesos, instructivos, manuales, formatos en el MOP</t>
  </si>
  <si>
    <t>Realizar acciones de mejora</t>
  </si>
  <si>
    <t>Plan de mejora del proceso</t>
  </si>
  <si>
    <t>Aplicación de mejoras (informe) / total de acciones sugeridas</t>
  </si>
  <si>
    <t>Se revisaran los requerimientos para ejecutar dicha implementacion en el segundo trimestre de 2023.</t>
  </si>
  <si>
    <t xml:space="preserve">https://fondom.sharepoint.com/:x:/s/fonval_intranet/EWwQAu2X-_5LnT7NiOukmTgBn00gRPnLqqMaqsU3bI3uyQ?e=HvqMw9 </t>
  </si>
  <si>
    <t>Se revisaran los requerimientos para ejecutar dicha implementacion en el tercer trimestre de 2023.</t>
  </si>
  <si>
    <t>de la información en capital intelectual a través de la Gestión Documental</t>
  </si>
  <si>
    <t>Documentar el Aplicativo SAFIX</t>
  </si>
  <si>
    <t>Instructivo sobre el Aplicativo Software Contable y Financiero ERP SAFIX</t>
  </si>
  <si>
    <t>Manual del aplicativo realizado</t>
  </si>
  <si>
    <t>Componentes de los aplicativos documentados / total de componente del SAFIX</t>
  </si>
  <si>
    <t>Se genera un manuel de ayuda del sistema financiero base, lo cual al ser a la medida, se han venido implentando documentación a los nuevos reportes y procedimientos.</t>
  </si>
  <si>
    <t>SAFIX</t>
  </si>
  <si>
    <t>Gestión
Ley 1581 de 2012; Ley 1712 de 2014; Decreto Reglamentario 1080 de 2015</t>
  </si>
  <si>
    <t>Implementación del Plan de Tratamiento de Riesgos de Seguridad y Privacidad de la Información</t>
  </si>
  <si>
    <t>Documentar plan y anexos</t>
  </si>
  <si>
    <t>Implementar el Plan</t>
  </si>
  <si>
    <t>Informes de implementación de los componentes del plan / Total componentes del Plan</t>
  </si>
  <si>
    <t xml:space="preserve">Se tiene implementada través de la Resolución RG-2021-76 De 2021       </t>
  </si>
  <si>
    <t>Se realiza trabajo acorde a la resolución en lo que el Fondo de Valorización de Medellín recolecta información y datos personales en el
momento en que son ingresados a los sistemas de información (BPMS, SAFIX, Pag
Web, Formulario “escríbenos”, Correo “Contáctenos” y “Servicio al ciudadano”),
pertenecientes a cualquiera de los servicios prestados por el Fondo de Valorización
de Madellin y los reportes generados por el mismo. Adicionalmente, el Fondo de
valorización de Medellín administra los datos registrados a través del Sistema de
información SIGEP, el cual contiene información de carácter institucional, como las
hojas de vida y la declaración de bienes y rentas de servidores públicos y contratistas
Página 14 de 20
FORMATO: RESOLUCION
Código: PEPI - F-01
Versión: 01
del Estado. Finalmente se recolecta y administran los datos personales de los
ciudadanos en el BPMS, Formulario de Caracterización de Grupos de Valor y en el
formato de registros de petición, queja, reclamo o sugerencia. Para mayor información
se podrá consultar los activos de información publicados el Fondo de Valorización. El
Fondo de Valorización de Medellín podrá solicitar información adicional (sensible), la
cual podrá ser suministrada por parte del titular de manera libre y voluntaria, por lo anterior la información sensible en las publicaciones de la página web, notificaciones se tiene un tiempo para descolgar y una vez se realice, se descuelga, se limpia en el  servidor, (cache)</t>
  </si>
  <si>
    <t>RG 2021-76.pdf</t>
  </si>
  <si>
    <t>Aplicación de la política de tratamientos de datos personales</t>
  </si>
  <si>
    <t>Implementar el plan</t>
  </si>
  <si>
    <t>Implementación de la política</t>
  </si>
  <si>
    <t>Informes de implementación de los componentes de la política / Total componentes de la política</t>
  </si>
  <si>
    <t xml:space="preserve">https://fondom.sharepoint.com/:x:/s/fonval_intranet/EWwQAu2X-_5LnT7NiOukmTgBn00gRPnLqqMaqsU3bI3uyQ?e=DpsDdB </t>
  </si>
  <si>
    <t>Este proceso es el encargado de establecer el relacionamiento con los grupos de interés, para garantizar la información bilateral, cumpliendo parámetros de veracidad, oportunidad y accesibilidad; Así mismo, es el proceso responsable del posicionamiento de la imagen institucional y del desarrollo de acciones que evidencien la gestión de la entidad; garantizando la transparencia, la identidad y el reconocimiento institucional</t>
  </si>
  <si>
    <t>Implementación del plan de comunicaciones externas.</t>
  </si>
  <si>
    <t xml:space="preserve">https://fondom-my.sharepoint.com/:x:/g/personal/lesly_tabares_fonvalmed_gov_co/ERBRP3sBCzpCtDalzq_d-XsBYv2OQH9Zwjy928PmUgoq2Q?e=sHo7em </t>
  </si>
  <si>
    <t>implementación de las acciones del plan de comunicaciones externas</t>
  </si>
  <si>
    <t>Plan Operativo Comunicaciones 2023.xlsx</t>
  </si>
  <si>
    <t>Implementación del plan de comunicaciones internas.</t>
  </si>
  <si>
    <t>https://fondom-my.sharepoint.com/:x:/g/personal/lesly_tabares_fonvalmed_gov_co/ERBRP3sBCzpCtDalzq_d-XsBYv2OQH9Zwjy928PmUgoq2Q?e=I9DBzL</t>
  </si>
  <si>
    <t>implementación de las acciones del plan de comunicaciones internas</t>
  </si>
  <si>
    <t>Dar cumplimiento a los planes de mejora y acción que por normativa involucren al Proceso de Comunicaciones</t>
  </si>
  <si>
    <t>Velar por la adecuada implementación de la normatividad exigida por el ITA para el contenido del sitio web de la Entidad</t>
  </si>
  <si>
    <t>Seguimiento al cumplimiento del ITA a través de la Plataforma de la Procuraduría Gral de la Nación</t>
  </si>
  <si>
    <t># informes de seguimiento</t>
  </si>
  <si>
    <t>Para el primer trimestre del año no se reporta avance en este ítem, dado que la página web de la entidad ha estado en un proceso de diagnóstico y adecuación.</t>
  </si>
  <si>
    <t>Se realizaron las implementacuiones y publicacioens necesarias para el cumplimiento del ITA. Durante el segundo semestre del año se realizará la optimización en seo, accesibilidad, seguridad y diseño de la página web.</t>
  </si>
  <si>
    <t>Informe cumplimiento ITA.docx</t>
  </si>
  <si>
    <t xml:space="preserve"> </t>
  </si>
  <si>
    <t xml:space="preserve"> PLAN DE ACCIÓN - Conceptualización, estructuración y diseño técnico de proyectos </t>
  </si>
  <si>
    <t>Este proceso se encarga conceptualizar el perfilamiento, la estructuración y diseños de proyectos de infraestructura con la posibilidad de ser financiados a través de la contribución de valorización.</t>
  </si>
  <si>
    <t>Plan Indicativo de Desarrollo</t>
  </si>
  <si>
    <t>Entregar dos estudios de prefactibilidad y de perfil para proyectos susceptibles de ser financiados con el instrumento de la contribución de valorización, que aporten</t>
  </si>
  <si>
    <t>Entregar el estudio de prefactibilidad proyecto Avenida 34 - San Juan</t>
  </si>
  <si>
    <t>% avance</t>
  </si>
  <si>
    <t>Se continua con la elaboración del estudio de prefactibilidad, se avanzó en la estructuración de los documentos precontractuales para contratación de los Dobles Avalúos comerciales, Sondeo de Opinión y Determinación de la capacidad de Pago.</t>
  </si>
  <si>
    <t>20221230_PREFACTIBILIDAD PROYECTO CORREDOR AVENIDA 34_V1.docx</t>
  </si>
  <si>
    <t xml:space="preserve">Se avanza con la ejecución de los contratos 2021-01741 (88 dobles avalúos) a su vez del contrato 2023-02146 (Sondeo de opinión y capacidad de pago), adicionalmente se avanzó en el proceso precontractual para la ejecución de 205 dobles avalúos con el IGAC, el cual inició con el contrato 2023-02167 el 28 de junio de 2023. </t>
  </si>
  <si>
    <t>CTO_2021-01741_LONJA</t>
  </si>
  <si>
    <t>CTO_2023_02146_UDEA_SONDEO_2</t>
  </si>
  <si>
    <t>CTO_2023_02167_IGAC</t>
  </si>
  <si>
    <t>Entregar el estudio de prefactibilidad del proyecto Circunvalar (Longitudinal) Occidental.[1]</t>
  </si>
  <si>
    <t>Entregar el estudio de prefactibilidad del proyecto Circunvalar (Longitudinal) occidental.</t>
  </si>
  <si>
    <t xml:space="preserve">% Avance </t>
  </si>
  <si>
    <t>Se realiza la entrega del estudio de prefactibilidad al Departamento Administrativo de Planeación con radicado E-2023009098 o 202310076224</t>
  </si>
  <si>
    <t>05_E-2023009098_202310076224_Entrega_Longitudinal.pdf</t>
  </si>
  <si>
    <t>Se envía oficio al DAP para solicitud de aval del proyecto de la Circunvalar Longitudinal Occidental.</t>
  </si>
  <si>
    <t>E-2023030694 - Aprobación proyecto Circunvalar.pdf</t>
  </si>
  <si>
    <t>Entregar estudios de perfil frente para proyectos nuevos.</t>
  </si>
  <si>
    <t>95%%</t>
  </si>
  <si>
    <t>Entregar un (1) estudio de perfil</t>
  </si>
  <si>
    <t>%Avance</t>
  </si>
  <si>
    <t>Se avanzó en los capítulos de Marco Normativo, Antecedentes del proyecto, Descripción del Proyecto y Área de Estudio del proyecto.</t>
  </si>
  <si>
    <t>ESTUDIO DE PERFIL - TÚNEL QUE ATRAVIESA AEROPUERTO OLAYA HERRERA.docx</t>
  </si>
  <si>
    <t>Se recibió por parte de Catastro información relacionada para la ejecución del componente del estudio de valores del suelo y capacidad de pago. Adicionalmente se inició un segundo estudio de perfil para el proyecto de la carrera 72ª entre los Colores y Pedregal.</t>
  </si>
  <si>
    <t>INFORMACION CATASTRAL</t>
  </si>
  <si>
    <t xml:space="preserve">
Se avanzó en la definición del planteamiento del Diseño Geométrico y presentado al DAP para su aprobación, el cual mediante radicado 202330119450 presentaron algunas observaciones, pendientes por subsanar.</t>
  </si>
  <si>
    <t>20230331_RESPUESTA 202310031332.pdf</t>
  </si>
  <si>
    <t>Se ajusta avance de acuerdo con lo informado por el contratista. El contrato 2022-01962 (consultoría) y 2022-01973 (interventoría) continúan suspendidos, se avanzó en la respuesta las observaciones del DAP al Diseño Geométrico, el 27 de junio de 2023 se realizó comité técnico de movilidad, está a la espera de la realización del comité asesor de movilidad para la aprobación del diseño geométrico.</t>
  </si>
  <si>
    <t>20230515_E-2023025161.pdf</t>
  </si>
  <si>
    <t>El 24 de marzo se firmó contrato 2023-02090 con la EDU para la ejecución de las etapas de Preconstruccción y Construcción.</t>
  </si>
  <si>
    <t>18. MINUTA CONTRATO INTERADMINISTRATIVO (1).pdf</t>
  </si>
  <si>
    <t>Se realizó el primer desembolso establecido en el contrato interadministrativo.</t>
  </si>
  <si>
    <t>DESEMBOLSO 1</t>
  </si>
  <si>
    <t>Debido a la prioridades por parte del FONVALMED, el presente no tuvo avance.</t>
  </si>
  <si>
    <t>N/A</t>
  </si>
  <si>
    <t>Por decisión de la Junta de Propietarios y en consenso con la Directora de FONVALMED, se acordó no iniciar el proceso de actualización de los estudios y diseños en fase 3 para la obra Ampliación Doble Calzada de la Avenida 34, paso a Desnivel con la Avenida Las Palmas.</t>
  </si>
  <si>
    <t>Acta de reunión del 21 de junio de 2023 con la Junta de Propietarios</t>
  </si>
  <si>
    <t>Modelo Integrado de Planeación y Gestión –MIPG; Ley 1474 2011</t>
  </si>
  <si>
    <t>Proyectos Distribuidos</t>
  </si>
  <si>
    <t>Numero de respuesta a conceptos técnicos generales, para autorizaciones, modificadoras, apoyo proceso y a otras entidades</t>
  </si>
  <si>
    <t>Se construye con la necesidad</t>
  </si>
  <si>
    <t xml:space="preserve">Modificadoras </t>
  </si>
  <si>
    <t># de modificadoras</t>
  </si>
  <si>
    <t xml:space="preserve">Se proyectaron 2 respuestas para autorizaciones de escrituras.
Se apoyaron en 13 respuestas para la generación de Paz y Salvos.
 Se proyecto 1 respuesta para levantamiento de gravamen
</t>
  </si>
  <si>
    <t>002_Conceptos técnicos</t>
  </si>
  <si>
    <t>Se atendieron 19 solicitudes de concepto técnico. De las solicitudes presentadas se resolvieron el 100% de las mismas.</t>
  </si>
  <si>
    <t>Modificadoras Técnicas</t>
  </si>
  <si>
    <t>Actualizar mediante la metodología</t>
  </si>
  <si>
    <t>Estudios y diseños técnicos actualizados, para obras en ejecución</t>
  </si>
  <si>
    <t xml:space="preserve">Diseños Técnicos </t>
  </si>
  <si>
    <t># diseños técnicos actualizados / proyectos vigentes</t>
  </si>
  <si>
    <t>Semestral</t>
  </si>
  <si>
    <t>No se presento la necesidad en el periodo de este seguimiento</t>
  </si>
  <si>
    <t>No se presentó la necesidad en el periodo de este seguimiento.</t>
  </si>
  <si>
    <t>Aportar al conocimiento e Innovación de la entidad elaborando registro del proceso, convirtiéndolo en información para ser transmitido a los miembros del equipo y a la   comunidad de Fonvalmed, reduciendo la tendencia a la improvisación.</t>
  </si>
  <si>
    <t xml:space="preserve">Documentar Procedimientos e Instructivos de cada una de las etapas del proceso </t>
  </si>
  <si>
    <t>Documento de buenas practicas</t>
  </si>
  <si>
    <t>Acciones de Mejora al Proceso del MOP</t>
  </si>
  <si>
    <t># de acciones de mejora de cada proceso / Total de procesos</t>
  </si>
  <si>
    <t>Desde el año 2022 la entidad ha venido construyendo los documentos necesarios que permita documentar la metogologia BIM como procedimiento de la Entidad</t>
  </si>
  <si>
    <t>@BIM INSTITUCIONAL</t>
  </si>
  <si>
    <t>Se avanzó en la recopilación de familias (bloques) para obras de infraestructura vial, como estructuras de vías, pavimentos, individuos arbóreos, señalización vertical y horizontal, semaforización, estructuras hidráulicas, redes secas y húmedas, barreras de protección, y demás necesarias para la implementación de la metodología BIM.</t>
  </si>
  <si>
    <t>Documentar la Metodología BIM, e incorporarla al MOP, como Procedimiento.</t>
  </si>
  <si>
    <t>Acción de Mejora al Proceso del MOP</t>
  </si>
  <si>
    <t># de mejoras</t>
  </si>
  <si>
    <t xml:space="preserve">Mensual </t>
  </si>
  <si>
    <t>No ha habido avances</t>
  </si>
  <si>
    <t>[1] Estos dos indicadores reportan también en el PE</t>
  </si>
  <si>
    <t>Este objetivo no pertenece al proceso de obras</t>
  </si>
  <si>
    <t>OEI 1.1 Objetivo Estratégico: Actualizar mediante la metodología BIM, dos proyectos con recursos de valorización que aporten al desarrollo sostenible de la ciudad. Enmarcados en la ODS 11</t>
  </si>
  <si>
    <t>Para la obra de la loma de Los Balsos, ya se cumplido con la meta de las siembras obligadas por compensación de acuerdo con las resoluciones del AMVA (291 en total), para la obra de la loma de Los Parra, dichas siembras se proyectan finalizar en el primer semestre del 2023, para la fecha se han sembrado 226 de los 1024 obligados por compensación.</t>
  </si>
  <si>
    <t xml:space="preserve">
USUARIO: fondobalsos.social@consorciofonval.onmicrosoft.com
CONTRASEÑA: Socioambiental2021</t>
  </si>
  <si>
    <r>
      <rPr>
        <sz val="8"/>
        <color rgb="FF000000"/>
        <rFont val="Arial"/>
      </rPr>
      <t>Teniendo en cuenta el seguimiento  por parte del equipo de supervision a las actividades adelantadas por el contratista, se logra identificar en la obra de Av. 34 con Los balsos faltantes de siembra para dar cumplimiento a las obligaciones de acuerdo con las resoluciones otrogadas por la autoridad ambiental, lo anterior aunque en el primer trimestre se hubiese reportado el cumplimiento de estas obligaciones, por lo cual se reporte un faltante de 74 siembras de las 365 que se deben reponer como obligaciones.
En la obra de la Av. 34 de los parra, se reporta para el segundo trimestre un total de</t>
    </r>
    <r>
      <rPr>
        <sz val="8"/>
        <color rgb="FFFF0000"/>
        <rFont val="Arial"/>
      </rPr>
      <t xml:space="preserve"> </t>
    </r>
    <r>
      <rPr>
        <sz val="8"/>
        <color rgb="FF000000"/>
        <rFont val="Arial"/>
      </rPr>
      <t>56 siembras, de las 1024</t>
    </r>
    <r>
      <rPr>
        <sz val="8"/>
        <color rgb="FFFF0000"/>
        <rFont val="Arial"/>
      </rPr>
      <t xml:space="preserve"> </t>
    </r>
    <r>
      <rPr>
        <sz val="8"/>
        <color rgb="FF000000"/>
        <rFont val="Arial"/>
      </rPr>
      <t>que se deben adelantar como obligaciones de acuerdo a las resoluciones otrogadas por la autoridad ambiental, reportando un faltante total de 9 siembras, para dar cumplimiento a la obligación.</t>
    </r>
  </si>
  <si>
    <t>USUARIO: fondoparra.social@consorciolosparra20212.onmicrosoft.com
CONTRASEÑA: Socioambiental2021</t>
  </si>
  <si>
    <t xml:space="preserve">zonas verdes generadas Los Parra 3095,74 mts2
zonas verdes generadas Los Balsos 2.546 mts 2
</t>
  </si>
  <si>
    <t xml:space="preserve">zonas verdes generadas Los Parra 3085 mts2
Finalizando el segundo trimestre se conto con el 100% de las zonas verdes generadas por la obra  Los Balsos 7,178 mts2
</t>
  </si>
  <si>
    <t>Se da continuidad al seguimiento y control mediante la metología BIM a los procesos constructivos de las obras.</t>
  </si>
  <si>
    <t>USUARIO: fondobalsos.social@consorciofonval.onmicrosoft.com
CONTRASEÑA: Socioambiental2021
USUARIO: fondoparra.social@consorciolosparra20212.onmicrosoft.com
CONTRASEÑA: Socioambiental2021</t>
  </si>
  <si>
    <t>Se da continuidad a la revisión, seguimiento y control mediante la metología BIM a los procesos constructivos de las obras, a partir delas revisiones de los informes mensuales entregados por parte de la interventoria de obra..</t>
  </si>
  <si>
    <t>Construccion de dos obras aplicando la Guía de Construcción Sostenible del  AMVA 2010 y la Guia de Manejo Socioambiental de Obras de Medellin 2014.</t>
  </si>
  <si>
    <t xml:space="preserve">Construccion de dos obras aplicando la Guía de Construcción Sostenible del  AMVA 2010 y la Guia de Manejo Socioambiental de Obras de Medellin 2014. La obra de Ave 34 con la loma de Los Balsos se encuentra en fase de liquidación y la obra Ave. 34 con la loma de Los Parra se encuentra en su fase final de ejecución. </t>
  </si>
  <si>
    <t>USUARIO: fondobalsos.social@consorciofonval.onmicrosoft.com
CONTRASEÑA: Socioambiental2021</t>
  </si>
  <si>
    <t xml:space="preserve">
La entrega final y liquidación de los contratos, tiene como objetivo específico recibir a satisfacción los productos contratados de cada una de las áreas que intervinieron en la fase de construcción bajo los criterios establecidos por la normatividad vigente de cada dependencia y el Fondo de Valorización de Medellín – FONVALMED, para tal fin se elabora lista de chequeo para la respectiva entrega de la información por parte de la interventoria de obra a la entidad.</t>
  </si>
  <si>
    <t>Se encuentra pendiente el envío de oficio de formatos finales y lista de chequeo para la liquidación de la obra Avenida 34 con la loma de Los Parra para la entrega final de la información en el porceso de liquidación.</t>
  </si>
  <si>
    <t>En la ejecución de las obras, se hacen entregas de informe mensual de supervisión, que da cuenta de los avances de las actividades de cada uno de los componentes.</t>
  </si>
  <si>
    <t xml:space="preserve">El proyecto Ave. 34 con la loma de Los Balsos envió su último informe mensual en el mes de marzo de 2023. Actualmente se encuentra en fase de revisión el informe final para la liquidación del proyecto. 
El proyecto Ave. 34 con la loma de Los Parra ha generado los informes mensuales hasta el mes de mayo de 2023 junto con los correspondientes informes semanales. </t>
  </si>
  <si>
    <t>Durante toda la ejecución se aplican las bases, reglas y normas internas de acuerdo con lametodología BIM.</t>
  </si>
  <si>
    <t xml:space="preserve">
USUARIO: fondobalsos.social@consorciofonval.onmicrosoft.com
CONTRASEÑA: Socioambiental2021
USUARIO: fondoparra.social@consorciolosparra20212.onmicrosoft.com
CONTRASEÑA: Socioambiental2021</t>
  </si>
  <si>
    <t>Apoyo técnico para el cumplimiento del Objeto del proceso de administración de obras, desde la etapa precontractual, contractual y post contractual.</t>
  </si>
  <si>
    <t xml:space="preserve">Generar las necesidades de contratación y plasmarlas en el Plan Anual de Adquisiciones de la Entidad </t>
  </si>
  <si>
    <t>A demanda</t>
  </si>
  <si>
    <t>Componente técnico de estudios previos</t>
  </si>
  <si>
    <t>(# o $) Procesos requeridos/ (# o $) procesos adjudicados</t>
  </si>
  <si>
    <t>Anual</t>
  </si>
  <si>
    <t xml:space="preserve">Se genera la necesidad de contratación de los diferentes profesionales para el desarrollo de las actividades del proceso de administración de obras.
Contrato de sevicio de fotocopias y escaneo.
Contrato de servicio de mantenimiento y siembras.
Se adelanta la gestión correspondiente para el contrato de actividades de reparación de inmueble afectado por desarrollo de obra (Familia Jaramillo).
</t>
  </si>
  <si>
    <t>Se adelanta proceso de contratación de selección abreviada de minima cuantia para contrato de silvicultura en Secop 2. Se realiza la evaluación técnica, juridica y financiera de los 6 proponentes, subsanación de observaciones y adjudicación al proponente Megacontrol de Antioquia S.A.S. 
para este trimestre se cuenta con el contrato de Copias y escaneo de documento, el cual esta vigente.
Se adelanta la firma de contrato para las actividades correpondientes de reparacion del inueble de la familia jaramillo y se encuentra pendiente la firma del acta de inicio por parte del contratista seleccionado.</t>
  </si>
  <si>
    <t>https://fondom.sharepoint.com/:f:/s/fonval_intranet/EohS_kKxAd1NkkjInMVfzpIBYfuXDWwDoKaqn3f_pzWcDw?e=MRHHff
https://fondom.sharepoint.com/:f:/s/fonval_intranet/EqR0vUo3XyVEm30cJiC7AtgBRuzZAJfWRoeDzfnEKinSbw?e=yEcgan</t>
  </si>
  <si>
    <t>Conceptuar oportunamente a través de informes escritos sobre la necesidad y las razones que pueden dar lugar a una adición, prórroga, modificación, cesión, suspensión y reanudación del contrato.</t>
  </si>
  <si>
    <t xml:space="preserve">Justificación y Solicitud al Área de Gestión Contractual </t>
  </si>
  <si>
    <t># de solicitudes realizados / # de aprobaciones</t>
  </si>
  <si>
    <t>Se adelantó concepto de justificación técnica de la necesidad de adición # 3 para la obra de la Av 34 con la loma de Los Parra.</t>
  </si>
  <si>
    <t>No se presentó ninguna situación que requiriera concepto técnico por parte de la entidad</t>
  </si>
  <si>
    <t xml:space="preserve">Seguimiento a la Ejecución Contractual </t>
  </si>
  <si>
    <t xml:space="preserve">Informes mensuales de supervisión </t>
  </si>
  <si>
    <t># meses trascurridos de ejecución de contratos/informes presentados</t>
  </si>
  <si>
    <t>Se realiza el respectivo seguimiento a los procesos adelantados en las obras en ejecución y se generan los informes de supervisión que dan cuenta del cumplimiento de las obligaciones contratuales.</t>
  </si>
  <si>
    <t>https://fondom.sharepoint.com/:f:/s/fonval_intranet/Evd_FAnLcHRPgCC2y9KjG2IBt1QLgsZky_almybNj_9BPA?e=8XspwE
https://fondom.sharepoint.com/:f:/s/fonval_intranet/Evd_FAnLcHRPgCC2y9KjG2IBt1QLgsZky_almybNj_9BPA?e=Ueqy0j</t>
  </si>
  <si>
    <t xml:space="preserve">Apoyar al Proceso de Gestión Contractual con la información requerida de manera oportuna para la realización de la liquidación de los contratos del área. </t>
  </si>
  <si>
    <t xml:space="preserve">Acta de recibo final de obra </t>
  </si>
  <si>
    <t># actas de recibo / contratos finalizados</t>
  </si>
  <si>
    <t>En el primer trimestre del año 2023, no se adelantan procesos de liquidación de obras en ejecución.</t>
  </si>
  <si>
    <t>Se inicia el proceso de recepción de documentación final y revisión de informes finales para la liquidación del contrato Avenida 34 con la loma de Los Balsos., pero aun no se cuenta con acta de liquidación de dicho contrato.</t>
  </si>
  <si>
    <t>Aplicar la guía de Manejo Socioambiental de obras</t>
  </si>
  <si>
    <t>Respuestas a PQRS de manera oportuna</t>
  </si>
  <si>
    <t>Respuestas radicadas PQRS</t>
  </si>
  <si>
    <t># PQRS atendidas / Total PQRS recibidas</t>
  </si>
  <si>
    <t>Para el primer trimestre del año 2023, se reporta la gestión correspondiente a las dos obras que se encuentran en ejecución:  
- La Av. 34 con la loma de Los Balsos en la cual se cuenta con un consolidado general de 103 PQRS, de las cuales para el primer trimesre de 2023 se recepcionan 9 PQRS, y se adelanta la gestión correspondiente para su atención.
- Para la obra de la Av. 34 con la loma de Los Parra se reporta un consolidado general de  61 PQRS, de las cuales para el primer trimestre de 2023 corresponden 8 solicitudes; al finalizar el trimestre se encuentran en gestión la respuesta de 3 PQRS, que estan siendo atendidad por parte del área juridica del contratista de obra, brindando previamnete información a los peticionarios sobre las gestiones adelantadas.</t>
  </si>
  <si>
    <t>USUARIO: fondobalsos.social@consorciofonval.inmicrosoft.com
CONTRASEÑA: Socioambiental2021</t>
  </si>
  <si>
    <t>En el segundo trimestre del año 2023, se reporta la gestión correspondiente a las dos obras que se encuentran 1 en ejecución y otra en porceso de liquidación:  
- La Av. 34 con la loma de Los Balsos que se encuentra en proceso de liquidación, en la cual se reportan un total de 116 PQRS, y para el segundo trimestre corresponden 13 solicitudes; al finalizar el segundo trimestre se encuentra pendiente la atención y respuesta definitiva de 1 PQRS que esta a cargo del área juridica del contratista de obra por tratarse de una reclamación económica.
- Para la obra de la Av. 34 con la loma de Los Parra se reporta un consolidado general de  71 PQRS, de las cuales para el segundo trimestre de 2023 corresponden 10 solicitudes; al finalizar el trimestre se encuentran en gestión la respuesta de 7 PQRS, que estan en proceso de atención por parte del equipo de profesionales del contratista de obra. Cabe mencionar que hay otras solicitudes en esta obra, que no han sido atendidas por parte del contratista, a las cuales se adelanta el seguimiento por parte de la entidad y el envio de oficios correspondientes solicitando subsanar estos incumplimientos.</t>
  </si>
  <si>
    <t xml:space="preserve">Levantamiento de Actas de Vecindad </t>
  </si>
  <si>
    <t>Según necesidad</t>
  </si>
  <si>
    <t xml:space="preserve">Actas de Vecindad </t>
  </si>
  <si>
    <t># de actas de vecindad proyectadas/# actas de vecindad levantadas</t>
  </si>
  <si>
    <r>
      <rPr>
        <sz val="8"/>
        <color rgb="FF000000"/>
        <rFont val="Arial"/>
      </rPr>
      <t xml:space="preserve">Para la obra de la Av. 34 con la loma de Los Balsos,  para la fecha se cuenta con el 100% del levantamiento de las actas de vecindad un total de 673 en el área de influencia directa.
 En la obra de AV. 34 con la loma de Los Parra, se cuenta con el 100% de levantamiento de las actas de vecindad un total de 215 actas.
</t>
    </r>
    <r>
      <rPr>
        <b/>
        <sz val="8"/>
        <color rgb="FF000000"/>
        <rFont val="Arial"/>
      </rPr>
      <t>NOTA:</t>
    </r>
    <r>
      <rPr>
        <sz val="8"/>
        <color rgb="FF000000"/>
        <rFont val="Arial"/>
      </rPr>
      <t xml:space="preserve"> es importante tener en cuenta que de acuerdo con la proyección del inicio de la obra de la Av 34 con la loma de Los Gonzalez, una vez se determine el inicio de esta, se debera adelantar levantamiento de actas de vecindad de acuerdo con la necesidad planteada por el contratista de obra en el área de influencia directa.
Este item se encuentra cumplido en un 100% desde el año 2022.</t>
    </r>
  </si>
  <si>
    <t>Para las dos obras que tenemos en ejecución en el segundo trimestre de 2023, se han levantado el 100% de las actas de vecindad, teniendo en cuenta el avance de las ejecuciones, razon por la cual en el segundo trimestre no se cuenta con avance de esta actividad; se proyecta que para los dos trimestres siguientes del 2023 se adelantará el levantamiento de las actas de vecindad en la obra de av. 34 con la loma de Los González.</t>
  </si>
  <si>
    <t>Cierre Actas de vecindad</t>
  </si>
  <si>
    <t xml:space="preserve">Actas de vecindad </t>
  </si>
  <si>
    <t xml:space="preserve"># de actas de vecindad levantadas/# actas de vecindad cerradas </t>
  </si>
  <si>
    <r>
      <t xml:space="preserve">El cierre de actas de vecindad en la obra de Av. 34 con la loma de Los Balsos, cuenta con un avance del 92% con un total de cierres de 617 actas de la actividad general.
En el caso de la obra de Av. 34 con la loma de Los Parra, dicha actividad se proyecta dar inicio en el segundo trimestre del 2023 de acuerdo con el avance de las actividades de obra que permita el inicio de dichos cierres.
</t>
    </r>
    <r>
      <rPr>
        <b/>
        <sz val="8"/>
        <color rgb="FF000000"/>
        <rFont val="Arial"/>
        <family val="2"/>
      </rPr>
      <t>NOTA:</t>
    </r>
    <r>
      <rPr>
        <sz val="8"/>
        <color rgb="FF000000"/>
        <rFont val="Arial"/>
        <family val="2"/>
      </rPr>
      <t xml:space="preserve"> con el inicio de la obra de Av 34 con Gonzalez, dichas actas no se podran cerrar sino hasta finalizar todas las intervenciones de la obra, tiempo que supera el año 2023.</t>
    </r>
  </si>
  <si>
    <t xml:space="preserve">Con respecto al cierre de las actas de vecindad, se reporta que para la obra de Av. 34 con la loma de Los balsos, de las seiscientas setenta y tres (673) actas de vecindad iniciales levantadas por el contratista, seiscientas treinta y cuatro (634) fueron firmadas por la comunidad y treinta y nueve (39) fueron radicadas en la inspección de policía.
De acuerdo con lo anterior, de las actas firmadas por la comunidad(634), que es el numero que debemos tener en cuenta para el cierre, se cerraron cuatrocientas ochenta y siete (487) sin observaciones por parte de los representantes de los predios, sesenta y cinco (65) por inspección de policía, y cincuenta y dos (52) con presuntas observaciones en la estructura, las cuales fueron atendidas por el contratista a través del procedimientos y posteriores respuestas.
Para la obra de la Av. 34 con la loma de Los Parra, de las 215 actas levantadas de manera inicial, en el segundo trimestre se reporta por parte del contratista un total de 205 actas cerradas por parte de la comunidad sin ninguna novedad. </t>
  </si>
  <si>
    <t>Administrar desde la supervisión la ejecución de las obras decretadas, basados en los lineamientos de la ley 1474 del 2011 y el Manual de Supervisión e Interventoría de FONVALMED.</t>
  </si>
  <si>
    <t>Verificar la aplicabilidad de la normatividad asociada a las obras de infraestructura física a través de los informes de Interventoría</t>
  </si>
  <si>
    <t>Informes de Supervisión</t>
  </si>
  <si>
    <t># de informes</t>
  </si>
  <si>
    <t>Se adelanta por parte del equipo de supervisión, la revision de los diferentes informes presentados por la interventoria de obra, verificando el desarrollo de las actividades de acuerdo con la normatividad (manuales, especificaciones técnicas, procesos constructivos  y protocolos vigentes)</t>
  </si>
  <si>
    <t>Se adelanta por parte del equipo de supervisión, la revision de los diferentes informes presentados por la interventoria de obra, verificando el desarrollo de las actividades de acuerdo con la normatividad (manuales, especificaciones técnicas, procesos constructivos y protocolos vigentes)</t>
  </si>
  <si>
    <t>Verificar en los informes de Interventoría el cumplimiento a los componentes: técnico, jurídico y financiero</t>
  </si>
  <si>
    <t># de informes entregados/# informes revisados</t>
  </si>
  <si>
    <t>Se verifica en los informes presentados por interventoiria de obra, el cumplimiento de actividades de acuerdo con lo establecido en la Guia de Manejo Socioambiental, las resoluciones aprobadas por el AMVA, los Planes de Manejo de Transito emitidos por la Secretraia de Movilidad y los diseños aprobados por el DAP.
En terminos financieros se verifica el complimiento de pagos y juridicamente se verifica el cumplimiento de las actividades contactuales.</t>
  </si>
  <si>
    <t xml:space="preserve">Gestionar el pago oportuno de las actas de obra evitando incurrir la entidad en conductas que pueden generar daño antijuridico </t>
  </si>
  <si>
    <t xml:space="preserve">Actas de obra pagadas </t>
  </si>
  <si>
    <t># actas de pago presentadas/ Total pago de la obra para el periodo corriente</t>
  </si>
  <si>
    <t xml:space="preserve">Se adelanta la verificación de cantidades y valores de los items ejecutados en las obras de manera mensual, de acuerdo con la remision de documentos por parte de la interventoria de obra. </t>
  </si>
  <si>
    <t>Se da continuidad al proceso de verificación de cantidades y valores de los items ejecutados en las obras de manera mensual, lo anterior teniendo en cuenta los documentoa remitidos por parte de la interventoria de obra.</t>
  </si>
  <si>
    <t xml:space="preserve"> PLAN DE ACCIÓN - Gestión financiera</t>
  </si>
  <si>
    <t>Este proceso se encarga de ejecutar las estrategias financieras definidas para optimización de gastos y maximización de recursos, además registrar los hechos económicos generando información para la toma de decisiones a través de los estados financieros. Se compone a su vez de la gestión contable, gestión de recaudo e inversiones y la planeación financiera y presupuestal.</t>
  </si>
  <si>
    <t>Evidencia 1</t>
  </si>
  <si>
    <t>Evidencia 2</t>
  </si>
  <si>
    <t>Gestión - Contabilidad
aplicación a la Resolución 533 del 2015 de la CGN, Decreto 1625 del 2016, Acuerdo 66 del 2017, Resolución 385 del 2018 - de la CGN, al Manual de Políticas Contables FONVALMED y a todas aquellas leyes o normas aplicables a la contabilidad de la organización</t>
  </si>
  <si>
    <t>Desarrollar el proceso contable de FONVALMED, a través de la generación de estados financieros que den fe de las operaciones económicas</t>
  </si>
  <si>
    <t xml:space="preserve">Revelar y presentar la situación financiera, conforme al marco normativo aplicable a la entidad,  </t>
  </si>
  <si>
    <t>129 documentos contables</t>
  </si>
  <si>
    <t xml:space="preserve">Estados financieros y notas a los mismos </t>
  </si>
  <si>
    <t># informes en página web de Fonvalmed o shared point</t>
  </si>
  <si>
    <t>Bimestral, Trimestral, semestral o anual para verificación de los reportes mensuales</t>
  </si>
  <si>
    <t>Estados financieros y notas con corte a febrero 2023</t>
  </si>
  <si>
    <t>ESTADOS FINANCIEROS Y NOTAS CONTABLES A MARZO 2023.pdf</t>
  </si>
  <si>
    <t>ESTADOS FINANCIEROS MARZO 2023.pdf   https://fondom-my.sharepoint.com/:b:/g/personal/diana_gomez_fonvalmed_gov_co/EVOMD7DRQ_RPuRuBbxC6DmgBtq0o7BzDekFlG3EaglSUsg?e=N5rglQ</t>
  </si>
  <si>
    <t>ESTADOS FINANCIEROS Y NOTAS CNOTABLES A XXX</t>
  </si>
  <si>
    <t>Los estados financieros de abril, están en trámite de verificación y firma.</t>
  </si>
  <si>
    <t>Cumplir las obligaciones tributarias establecidos por las normas de carácter Nacional, Departamental y Municipal.</t>
  </si>
  <si>
    <t>"Declaración retención en la fuente a título de impuesto de renta e IVA"</t>
  </si>
  <si>
    <t>"Declaración retención en la fuente a título de impuesto de renta e IVA" con corte a marzo 2023.</t>
  </si>
  <si>
    <t>GF - Contabilidad</t>
  </si>
  <si>
    <t>3505685343959.pdf</t>
  </si>
  <si>
    <t>"Declaración retención en la fuente a título de impuesto de renta e IVA" con corte a junio 2023.</t>
  </si>
  <si>
    <t>3505696726539.pdf</t>
  </si>
  <si>
    <t>Declaración de retención industria y comercio</t>
  </si>
  <si>
    <t>Declaración retención industria y comerción bimestre I de 2023</t>
  </si>
  <si>
    <t>Declaración_.pdf</t>
  </si>
  <si>
    <t>Declaración retención industria y comerción bimestre II de 2023</t>
  </si>
  <si>
    <t>Declaración ICA bimestre II.pdf</t>
  </si>
  <si>
    <t>Declaración de retención contribución especial</t>
  </si>
  <si>
    <t>Declaración retención contribución especial con corte a marzo 2023</t>
  </si>
  <si>
    <t>Formato_Contribucion_Especial.pdf</t>
  </si>
  <si>
    <t>Declaración retención contribución especial con corte a junio 2023</t>
  </si>
  <si>
    <t>EXPLICACIÓN CONTRIBUCIÓN ESPECIAL DEL PERIODO DE JUNIO 2023.pdf  https://fondom-my.sharepoint.com/:b:/g/personal/diana_gomez_fonvalmed_gov_co/ETxEtxhSWKlHodld8u8hUp4BTFI6YORKBF13puTyflowOw?e=HwZDIL</t>
  </si>
  <si>
    <t>Declaración de retención estampilla procultura</t>
  </si>
  <si>
    <t>Declaración retención estampilla procultura con corte a marzo 2023</t>
  </si>
  <si>
    <t>Formato_Estampilla_Procultura.pdf</t>
  </si>
  <si>
    <t>Declaración retención estampilla procultura con corte a junio 2023</t>
  </si>
  <si>
    <t>DECLARACIÓN TASA PRODEPORTE JUNIO 2023.pdf</t>
  </si>
  <si>
    <t>Declaración de ingresos y patrimonio</t>
  </si>
  <si>
    <t>Declaración ingresos y patrimonio 2022</t>
  </si>
  <si>
    <t>1117602533695.pdf</t>
  </si>
  <si>
    <t>La declaración de ingresos y patrimonio, solo se realiza una vez al año.</t>
  </si>
  <si>
    <t>Declaración tasa Prodeporte y recreación</t>
  </si>
  <si>
    <t>Declaración retención tasa prodeporte con corte a marzo 2023</t>
  </si>
  <si>
    <t>DECLARACIÓN Y ANEXOS TASA PR - copia.pdf</t>
  </si>
  <si>
    <t>Declaración retención tasa prodeporte con corte a junio 2023</t>
  </si>
  <si>
    <t xml:space="preserve">Entrega de Información exógena DIAN </t>
  </si>
  <si>
    <t>El plazo es hasta junio 2023</t>
  </si>
  <si>
    <t xml:space="preserve"> Información exógena DIAN </t>
  </si>
  <si>
    <t>SOPORTE RENDICIÓN EXÓGENA VIGENCIA 2022.pdf</t>
  </si>
  <si>
    <t xml:space="preserve">Entrega de Información Exógena Municipio de Medellín </t>
  </si>
  <si>
    <t>El plazo es hasta julio 2023</t>
  </si>
  <si>
    <t>Información Exógena Municipio de Medellín</t>
  </si>
  <si>
    <t>SOPORTE DE RENDICIÓN INFORMACIÓN EXÓGENA ICA 2022.pdf    https://fondom-my.sharepoint.com/:b:/g/personal/diana_gomez_fonvalmed_gov_co/EcS7MP42AS9DkTh2RE-Yp7QBaBjKxQIlkCcKK3A-UGr0qQ?e=zoOf4g</t>
  </si>
  <si>
    <t>Reportes en formato texto, a la CGN</t>
  </si>
  <si>
    <t>Reporte trimestre 1 de 2023</t>
  </si>
  <si>
    <t>rendicion chip primer trimestre 2023</t>
  </si>
  <si>
    <t>SOPORTE RENDICIÓN CHIP.pdf</t>
  </si>
  <si>
    <t>Reporte trimestre II de 2023</t>
  </si>
  <si>
    <t>Se realiza a finales de julio 2023</t>
  </si>
  <si>
    <t>Gestión de los riesgos contables de la Entidad y la mitigación de estos</t>
  </si>
  <si>
    <t>Verificar, actualizar y gestionar la mitigación de los riesgos del Proceso</t>
  </si>
  <si>
    <t>Reporte de verificación y/o actualización</t>
  </si>
  <si>
    <t># de actualizaciones</t>
  </si>
  <si>
    <t>la verificación se hace por medio de la matriz de riesgo 2023</t>
  </si>
  <si>
    <t>Gestión - recaudo, inversiones y pagos</t>
  </si>
  <si>
    <t>Optimizar el uso de los canales de recaudo de la Valorización</t>
  </si>
  <si>
    <t>Hacer seguimiento a las transacciones por canal de pago</t>
  </si>
  <si>
    <t>Informe de análisis del portafolio por entidad</t>
  </si>
  <si>
    <t># informe</t>
  </si>
  <si>
    <t>trimestral</t>
  </si>
  <si>
    <t>Informe por transacciones y canales del primer trimestre 2023</t>
  </si>
  <si>
    <t>Transacciones y costo por entidad 202212.xlsx</t>
  </si>
  <si>
    <t>Transacciones y costo por entidad 202306.xlsx</t>
  </si>
  <si>
    <t>Mantener la rentabilidad del portafolio de inversión igual a la inflación mensual del 2022</t>
  </si>
  <si>
    <t>Realizar analisis al tablero de indicadores y realizar los comité de inversiones</t>
  </si>
  <si>
    <t>Acta del comité de inversiones e Informe de rentabilidad del portafolio</t>
  </si>
  <si>
    <t>Se anexa acta comité de inversiones N°01</t>
  </si>
  <si>
    <t xml:space="preserve">Comité de inversiones N°01 08-03-2023 
</t>
  </si>
  <si>
    <t>Comité de inversiones N°02 09-05-2023</t>
  </si>
  <si>
    <t>Lograr disminuir las reciprocidades pactadas en un 10%</t>
  </si>
  <si>
    <t>Revisar periodicamente las negociaciones pactadas con las entidades financieras</t>
  </si>
  <si>
    <t>Informe con los resultados de las reciprocidades, transacciones y canales</t>
  </si>
  <si>
    <t>Al enero del 2023 la reciprocidad que teniamos era $7.205 millones y para el mes de febrero se disminuyó la reciprocidad en el banco de bogotá en $1.200 millones</t>
  </si>
  <si>
    <t>Negociación reciprocidad Bogotá.pdf</t>
  </si>
  <si>
    <t>Reciprocidad Bancolombia 2023.pdf</t>
  </si>
  <si>
    <t>Se logró disminuir la reciprocidad con Bancolombia de $6,000 millones a $4,500 millones</t>
  </si>
  <si>
    <t xml:space="preserve">PEI - Planeación financiera y presupuestal </t>
  </si>
  <si>
    <t>Para marzo 31 se han entregado los CDP y los RP correspondientes a los gastos requeridos, y se han verificado los conceptos del gasto desde la RG 202-01 y lo registrado en el PAA.
Además, se han verificado que los registro de los ingresos se realicen de forma efectiva desde los modulos de tesoreria</t>
  </si>
  <si>
    <t>Resolucion RG 2022-01
https://fondom.sharepoint.com/:b:/s/fonval_intranet/EXWKlDLSoRNPu099NPDv1AEBHkSs2aB0ezltvvZBVdLcjQ?e=J1myB4 
Ejecucion a enero 31
https://fondom.sharepoint.com/:b:/s/fonval_intranet/Ec4Sr2iHophLpqNGsiRKKSQBTXIQIcDxDBEF3Osf8s9qGw?e=WCh7nH
Ejecucion a febrero 28, acumulada
https://fondom.sharepoint.com/:b:/s/fonval_intranet/EQuBwZDUfOtAqxrCs4vd73EBvJdZH72FEtwUY0a6swZ4fg?e=2fQvtk</t>
  </si>
  <si>
    <t>Para junio 30 se han entregado los CDP y los RP correspondientes a los gastos requeridos, y se han verificado los conceptos del gasto desde la RG 2022-01 y lo registrado en el PAA.
Además, se han verificado que los registro de los ingresos se realicen de forma efectiva desde los modulos de tesoreria</t>
  </si>
  <si>
    <t>https://fondom.sharepoint.com/:x:/s/fonval_intranet/EQh-Iyy5WIBMmn7bUvOFceUBwsnP-0STmjhvrnbfmEHVlQ?e=1IxePb</t>
  </si>
  <si>
    <t xml:space="preserve"> PLAN DE ACCIÓN - Gestión Administrativa</t>
  </si>
  <si>
    <t xml:space="preserve">Este proceso se encarga de la gestión administrativa de la organización contando con los subprocesos de gestión documental, administración de bienes y servicios y la gestión humana y del conocimiento. </t>
  </si>
  <si>
    <t>Evidencia 3</t>
  </si>
  <si>
    <t>Evidencia 4</t>
  </si>
  <si>
    <t>Evidencia 5</t>
  </si>
  <si>
    <t>Evidencia 6</t>
  </si>
  <si>
    <t>Evidencia 7</t>
  </si>
  <si>
    <t>Evidencia 8</t>
  </si>
  <si>
    <r>
      <rPr>
        <b/>
        <sz val="8"/>
        <color theme="1"/>
        <rFont val="Arial"/>
        <family val="2"/>
      </rPr>
      <t>Gestión - Gestión documental</t>
    </r>
    <r>
      <rPr>
        <sz val="8"/>
        <color theme="1"/>
        <rFont val="Arial"/>
        <family val="2"/>
      </rPr>
      <t xml:space="preserve">
Hacer gestión y aplicación de la Ley 594 del 2000</t>
    </r>
  </si>
  <si>
    <t>Diseñar y actualizar los instrumentos archivísticos de acuerdo con la normatividad archivística vigente.</t>
  </si>
  <si>
    <t>–Elaboración y o actualización de instrumentos archivísticos</t>
  </si>
  <si>
    <t>Tablas de Retención Documental (Elaboradas)</t>
  </si>
  <si>
    <t># de instrumentos elaborados y/o actualizados</t>
  </si>
  <si>
    <t>Se inició con la revisión de la información referente al avance  que se realizó en el 2022 para saber desde que etapa retomar la actualización de TRD</t>
  </si>
  <si>
    <t>TRD</t>
  </si>
  <si>
    <t>Se actualizo el  Plan Institucional de Archivos - PINAR Se actualizó dos veces. A la fecha ya fue entregado para ser presentado al Comité Institucional de Gestión y Desempeño y ser publicado en la Página Web                                                             *Tablas de Retención Documental Se cuenta con la validación de cumplimiento normativos, se cuenta con manual de funciones, se solicitó actos administrativos de aprobación, se manifestó a la directora la necesidad de cambio de organigrama que se ajuste a lo requerido para presentar tablas, se enviará propuesta de organigrama, se iniciara con visita a los líderes para validación de información relacionada a los procesos</t>
  </si>
  <si>
    <t>PLAN INSTITUCIONAL DE ARCHIVOS - PINAR.pdf</t>
  </si>
  <si>
    <t>Normativizar, capacitar y sensibilizar la Gestión Documental de Fonvalmed</t>
  </si>
  <si>
    <t>Implementación del PINAR, a través de la generación de conocimiento del Plan realizando capacitaciones a todo el personal de FONVALMED</t>
  </si>
  <si>
    <t>Listado de Asistencia a las capacitaciones</t>
  </si>
  <si>
    <t xml:space="preserve">#actas de capacitación / total de capacitaciones </t>
  </si>
  <si>
    <t>Se tiene programada la primera capacitación para finales de abril. En esta primera capacitación se dará a conocer temas generales de gestión documental, como la actualización del pinar y se informará sobre la continuidad del proceso de actualización de tablas de retención documental</t>
  </si>
  <si>
    <t>Se cancela la primera capacitación ya que en el momento se estaba realizando la actualizacion del pinar  y se encontro que Fonvalmed no cuenta con un programa de capacitación
institucional que integre los temas relacionados con la gestión documental.</t>
  </si>
  <si>
    <t xml:space="preserve"> Describir la relación sistemática y detallada de las unidades documentales existentes en el archivo, siguiendo la organización de las series documentales </t>
  </si>
  <si>
    <t xml:space="preserve">Generar Inventario Documental como herramienta para la organización de la gestión Documental de FONVALMED </t>
  </si>
  <si>
    <t>Formato Único de Inventario Documental.</t>
  </si>
  <si>
    <t># de Registros en el inventario único documental.</t>
  </si>
  <si>
    <t>Para iniciar el proceso de identifación de las unidades documentales se debe realizar un proceso previo de organización y ubicación de las unidades documentales en cada uno de los depósitos de archivo. Incialmente se inición con el inventario de los procesos de cobro coactivo, cobro persuasivo, contratos de obra e información administrativa</t>
  </si>
  <si>
    <t>INVENTARIO DOCUMENTAL 2023.xlsx</t>
  </si>
  <si>
    <t>Se definieron directrices para el llevar a cabo el inventario único documental                                             *Se cuenta con 6.112 carpetas inventariadas</t>
  </si>
  <si>
    <t xml:space="preserve">Generar directrices y lineamientos sobre la gestión documental referente a los                                        DOCUMENTOS INTERNOS teniendo en cuenta las etapas que surgen en el proceso documental   para darle su disposición final a los documentos en el archivo central para su custodia.                                                                                  </t>
  </si>
  <si>
    <t xml:space="preserve">Documentar los procesos que se requieren en cumplimiento de la gestión documental el proceso para la recepción, digitalización, distribución a las áreas correspondientes de la documentación que se genera al interior de FONVALMED </t>
  </si>
  <si>
    <t>Acción de Mejora al Proceso de Gestión documental incorporada al MOP Procedimiento de almacenamiento en repositorios documentales para fines archivísticos</t>
  </si>
  <si>
    <t># Documento de digitalización Procedimientos elaborados</t>
  </si>
  <si>
    <t>No se ha iniciado</t>
  </si>
  <si>
    <t>Se debe realizar el procoeso de actualización del Programa de Gestión Documental y pauliatinamente ir construyendo los procedimientos</t>
  </si>
  <si>
    <t>Actualizar procedimiento de producción documental</t>
  </si>
  <si>
    <t>Actualizar el procedimiento de distribución interna de documentos</t>
  </si>
  <si>
    <t>Elaborar procedimiento de requisitos de descripción y recuperación documental</t>
  </si>
  <si>
    <t>Actualizar el procedimiento de digitalización</t>
  </si>
  <si>
    <t>Elaborar el procedimiento de eliminación documental</t>
  </si>
  <si>
    <t>Gestión - Administración de bienes y servicios</t>
  </si>
  <si>
    <t>Gestionar de manera oportuna los recursos físicos y logísticos que atienden las necesidades de la entidad</t>
  </si>
  <si>
    <t xml:space="preserve">Administrar los bienes y logística de los servicios que adquiere la entidad </t>
  </si>
  <si>
    <t xml:space="preserve">El inventario de los bienes de la entidad y la respuesta efectiva y oportuna a los requerimientos </t>
  </si>
  <si>
    <t>Inventario de bienes</t>
  </si>
  <si>
    <t xml:space="preserve">Requerimientos Ejecutado / Requerimientos solicitados </t>
  </si>
  <si>
    <t>El inventario de los bienes de la entidad se encuentra actualizado, con el fin de dar respuesta oportuna a los requerimientos generados por los usuarios internos a traves de la mesa de ayuda</t>
  </si>
  <si>
    <t xml:space="preserve">https://fondom-my.sharepoint.com/:x:/g/personal/paula_otalvaro_fonvalmed_gov_co/ERdY5MOBwJhGvzVsyAqW1JUBnEZDg_T40n3Uy6Ha-ElNPg?e=S3lzSg  </t>
  </si>
  <si>
    <t>Reporte mesa de ayuda insumos de papeleria primer trimestre 2023.xlsx</t>
  </si>
  <si>
    <t>INVENTARIO DE INSUMOS DE PAPELERIA 2023.xlsx</t>
  </si>
  <si>
    <t xml:space="preserve">paula </t>
  </si>
  <si>
    <t xml:space="preserve">Durante el segundo semestre de 2023 se atendieron diferentes requerimientos de los usuarios internos de fonvalmed  tales como:prestacion de servicio de transporte,  suministro de insumos de aseo y cafeteria y papeleria ademas de muebles y enseres. la evidencia es </t>
  </si>
  <si>
    <t xml:space="preserve">https://fondom-my.sharepoint.com/:x:/g/personal/paula_otalvaro_fonvalmed_gov_co/EUtzYUizKJFNhfYQDfDw3FIBBV9_cJTBXM8YDaL98bOxTA?e=bni7bC </t>
  </si>
  <si>
    <t>Inventario contable actualizado de bienes muebles 30-06-2023.pdf</t>
  </si>
  <si>
    <t>MESA DE AYUDA TRANSPORTE primer semestre 2023.xlsx</t>
  </si>
  <si>
    <t>SaldosIniciales_FONVALMED.xlsx</t>
  </si>
  <si>
    <t xml:space="preserve">Gestión de contratos administrativos y/o logísticas </t>
  </si>
  <si>
    <t>Elaborar la documentación mínima requerida para la contratación (Estudios previos, ficha técnica, análisis del sector, estudio de costos, carta solicitud al comité, solicitud de CDP)</t>
  </si>
  <si>
    <t xml:space="preserve">Numero de procesos que ingresan a la etapa precontractual / número de necesidades planeadas en Plan anual de adquisiciones del año en curso </t>
  </si>
  <si>
    <t xml:space="preserve">Durante el primer trimestre de 2023, se realizaron gestiones para la contratacion que atienden las necesidades logisticas y administrativas del FONVALMED tales como: Mtto de aires acondicionados, arrendamiento de inmuebles, prestacion de servicio de transporte, prestacion de servicio de aseo y cafeteria, mantenimiento reparacion y adecuaciones locativas,alquiler de equipos tecnologicos </t>
  </si>
  <si>
    <t>https://fondom.sharepoint.com/:f:/s/fonval_intranet/EncxPZIpva1BswdYNUjrYPYB6q0rClgGZgQ7t9KayOpfmw?e=XsqmKV</t>
  </si>
  <si>
    <t>2023 Alquiler de equipos tecnologicos</t>
  </si>
  <si>
    <t>2023-02076 TURISCAR</t>
  </si>
  <si>
    <t>2023-02083 MEGACONTROL DE ANTIOQUIA SAS</t>
  </si>
  <si>
    <t>2023-02085 ENERGIA Y MANIOBRA</t>
  </si>
  <si>
    <t>2023-02092 MULTISERVICIOS INGENIERIA GLOBAL MIG S.A.S</t>
  </si>
  <si>
    <t>RP 30 - Servicios publicos.pdf</t>
  </si>
  <si>
    <t xml:space="preserve">Durante el primer trimestre de 2023, se realizaron gestiones para la contratacion que atienden las necesidades logisticas y administrativas </t>
  </si>
  <si>
    <t>2023-02154 FIRMA DIGITAL -TOKEN</t>
  </si>
  <si>
    <t>2023-0xxxx HORNOS MICROONDAS</t>
  </si>
  <si>
    <t>2023-xxxxx CERTICÄMARA S.A</t>
  </si>
  <si>
    <t>SUMINISTRO DE UTILES, PAPELERIA E INSUMOS DE OFICINA 2023</t>
  </si>
  <si>
    <t xml:space="preserve">La supervisión de los contratos administrativos y/o logísticas  </t>
  </si>
  <si>
    <t xml:space="preserve">los informes de supervisión, gestión de facturas e informe final de los contratos. </t>
  </si>
  <si>
    <t xml:space="preserve"> #  de contratos supervisados / # de contratos delegados a la administración de bienes y servicios. </t>
  </si>
  <si>
    <t xml:space="preserve">mensualmente se realiza los informes de supervision que evidencian el seguimiento al cumplimiento de las obligaciones contractuales de los contratos delegados al proceso de administracion de bienes y servicios. </t>
  </si>
  <si>
    <t>CONTRATOS 2023</t>
  </si>
  <si>
    <t>Apoyo a la supervisión de los contratos que se generan para suministro de los bienes y servicios necesarios, para el cumplimiento del Objeto de FONVALMED, desde la selección, etapa precontractual, contractual y poscontractual.</t>
  </si>
  <si>
    <t>Plan Anual de Adquisiciones</t>
  </si>
  <si>
    <t># Plan AA</t>
  </si>
  <si>
    <t xml:space="preserve">El proceso de administracion de bienes y servicios entrega el insumo de necesidades administrativas y logisticas para plasmar en el PAA de cada anualidad </t>
  </si>
  <si>
    <t>NECESIDADES ANTEPROYECTO PRESUPUESTO 2023</t>
  </si>
  <si>
    <t>Adquisiciones PAA 2023 (Actualizado).xlsx</t>
  </si>
  <si>
    <t>Apoyar al Proceso de Gestión Contractual en la elaboración de contratos de suministro y/o de prestación de servicios con la documentación requerida para el proceso:  Estudios previos, ficha técnica, análisis del sector, estudio de costos, carta solicitud al comité, solicitud de CDP</t>
  </si>
  <si>
    <t xml:space="preserve">Minuta del Contrato - Acta de Inicio </t>
  </si>
  <si>
    <t># Minuta / total contratos</t>
  </si>
  <si>
    <t xml:space="preserve">Procesos en ejecucion relacionados al PAA 2023, correspondiente al subproceso de bienes y servicios </t>
  </si>
  <si>
    <t>20 ACTA DE INICIO ENERGIA Y MANIOBRA.pdf</t>
  </si>
  <si>
    <t>24 ACTA DE INICIO AIRPLAN.pdf</t>
  </si>
  <si>
    <t>24 ACTA DE INICIO TURISCAR.pdf</t>
  </si>
  <si>
    <t>ACTA DE INICIO MEGACONTROL.pdf</t>
  </si>
  <si>
    <t xml:space="preserve">Contratos en ejecucion relacionados al PAA 2023, los cuales tienen acta de inicio </t>
  </si>
  <si>
    <t>02. CONTRATOS DE BIENES Y SERVICIOS</t>
  </si>
  <si>
    <t>Seguimiento a la Ejecución Contractual a través del informe de supervisión cuando se requiera</t>
  </si>
  <si>
    <t xml:space="preserve">Recibo a satisfacción </t>
  </si>
  <si>
    <t>Ejecución contractual / total por ejecutar de contratos</t>
  </si>
  <si>
    <t xml:space="preserve">Se da recibo a satisfaccion a los contratos de subproceso de bienes y servicios que se encuentran en ejecucion. </t>
  </si>
  <si>
    <t xml:space="preserve"> mensualmente se realiza informes de supervision, que evidencia el seguimiento a los contratos, y la ejecución presupuestal  </t>
  </si>
  <si>
    <t xml:space="preserve">Liquidaciones contractuales </t>
  </si>
  <si>
    <t>Liquidaciones / total contratos finalizados</t>
  </si>
  <si>
    <t xml:space="preserve">Durante el primer trimestre de 2023, el subproceso de bienes y servicios realizo la gestion para la liquidacion de contratos de la vigencia 2022 los cuales tenia a cargo. </t>
  </si>
  <si>
    <t>DOC LIQUIDACION CONTRATO 2022-01946 AIRPLAN</t>
  </si>
  <si>
    <t>DOC LIQUIDACION CONTRATO 2022-01921 PANDAPAN</t>
  </si>
  <si>
    <t>DOC LIQUIDACION CONTRATO 2022-01919 ENERGIA Y MANIOBRA</t>
  </si>
  <si>
    <t>DOC LIQUIDACION CONTRATO UT ACUERDO COLOMBIA 2022-01917</t>
  </si>
  <si>
    <t xml:space="preserve">Durante el segundo trimestre de 2023, el subproceso de bienes y servicios no tuvo contratos a liquidar y a la fecha se encuentra al dia con las liquidaciones de la vigencia 2022, ademas los contratos suscritos en 2023, estan en ejecucion, es decir no han terminado para proceder con la liquidacion. </t>
  </si>
  <si>
    <t>PEI - Gestión Humana y del conocimiento</t>
  </si>
  <si>
    <t xml:space="preserve">Plan estrategico de talento humano, que incluya: los 4 planes de MIPG, bienestar social e incentivo, plan de SST, Plan de Capacitación, Plan de incentivo y Plan de vacantes. Con sus sus respectivos crongoramas de trabajo </t>
  </si>
  <si>
    <t>Durante el primer trimestre se documetno el plan estrategico del talento humano, que permitiera la protección, incremento, y la definicion de una ruta del concimiento institucional. Este documento se deberá aprobar por el Comité de Gestión y Desempeño.
De  los  10  contratistas que ingresaron a FONVALMED durante el primer trismestre del año, solo 4  de  esllos  han  completado la  realizacion de  los 3  cursos  virtuales de la Función Publica, requeridos en el proceso de inducción.
Este proceso se realiza de manera  anual,  programado para los meses de junio  y  julio de  2023</t>
  </si>
  <si>
    <t>CURSOS VIRTUALES AÑO 2023</t>
  </si>
  <si>
    <t xml:space="preserve">En el  segundo trimestre se  logra cumplir con la  accion " Identificar, proteger, transferir e incrementar el conocimiento institucional (Función pública, 2017)", con  la  entrega como evidencia de la  siguinete  documentación:
- La realizacion de la completitud de  los  planes de Talento Humano segun MIPG, Plan Estrategico de Talento Humano, Plan de Bienestar Social que era  el  que  faltaba  y se  elaboro en este  segundo trimestre, Plan de Capacitación, Plan de SG-SST, cada uno con su respectivo plande accion y  cronograma, excepto el  Plan de Vacantes  que  se  justifica  porque  no aplica.
- La elaboracion de los plan de  trabajo con su respetivo  cronograma, unificado de  todos  los  planes  en  su  completitud.
  </t>
  </si>
  <si>
    <t xml:space="preserve">Plan ETH  https://fondom-my.sharepoint.com/:f:/g/personal/doris_rojas_fonvalmed_gov_co/EqZ7iHsYUYJJgOrsxTiKqUgBTJdCsKKXWQNfngBYpV8p0g?e=6lNIUr
Plan Bienestar  https://fondom-my.sharepoint.com/:f:/g/personal/doris_rojas_fonvalmed_gov_co/EjO0JIp_KzBGihWo6jh4mc0BPft97ZQXekrPWroOlp1c9A?e=pY4Puu
Plan Capacitación  https://fondom-my.sharepoint.com/:f:/g/personal/doris_rojas_fonvalmed_gov_co/EqWyxQgIlmxEuk23TJqKE0cBr8tKrcTJRe4j9h-3xBkADw?e=WohHKQ
Plan SG-SST  https://fondom-my.sharepoint.com/:f:/g/personal/doris_rojas_fonvalmed_gov_co/Ep9jhcRCboFFjror321nfcwB3gbD_Xi0h4JdD88ISyy29A?e=EJm5EK
Plan de Accion y Cronograma de todos los planes </t>
  </si>
  <si>
    <t xml:space="preserve">En este primer trimestre se documento los  siguientes  planes, de los  cuales  la  entidad  no  tenia documentacion historica: 
— El Plan  Institucional de Capacitacion y  Formacion 2023, con su  respectivo cronograma y presupuesto, el cual aun esta pendiente de aprobacion por la Direción
— El Plan Estrategico de  Talento Humano 2023, con su respetivo  cronograma y  presupuesto, pendiente de  aprobacion  por  la Dirección
— El plan del SG-SST 2023, con su respectivo cronograma y presupuesto, pendiente de aprobacion por  la Dirección.      </t>
  </si>
  <si>
    <t>Plan Institucional de Capacitacion y Formacion 2023  chttps://fondom-my.sharepoint.com/:w:/g/personal/doris_rojas_fonvalmed_gov_co/EWaIHKCa6ENKhTT6dTGbQ3ABFD9IQa4q6sHygls9FCXssA?e=XevoZa
Plan de accion y  cronogramA 2023  https://fondom.sharepoint.com/:x:/s/fonval_intranet/EatyacSj20dNm_RVNtpZ6j4B3uBSq61ah735ybejHTEDXg?e=OYVujm</t>
  </si>
  <si>
    <t xml:space="preserve">En el  segundo  trimestre  se deja  como evidencia de logro, de lecciones  aprendidas toda la produccion documental generada para el subproceso de Talento Humanode, la cual se describe en la siguiente  forma:
- Se elaboro el  Plan de Bienestr Social, Estimulos e Incentivos  2023 que  faltaba,  dejando  de  esta  forma  documentado todos  los  planes  que  por  norma  debe  tener  Talento humano, segun MIPG.
- Se amplio el cronograma de  capacitacion institucional 2023, el cual  integra todas las  capacitaciones  para  los  colaboradores que  se proponen  de todos  los planes 
- Tambien se  elaboro  la  politica  de  integridad,  con  su  plan de  accion y  cronograma  que  le da  validez al codigo de  integridad, politica  que responde  al  requerimiento  del  MIPg, para  talento  humano.
Se  actualizaron los  siguientes  procedimientos, que  hacen parte  del  Plan Estrategico de Talento Humano:
- Procedimiento de  cuenta de cobro.
- Procedimiento de actualizacion y  monitoreo  al  SIGEP II.
- Se realizo  un nuevo  procedimiento Riesgos  laborales.
  </t>
  </si>
  <si>
    <t>Plan de Bienestar Social  https://fondom-my.sharepoint.com/:f:/g/personal/doris_rojas_fonvalmed_gov_co/EjO0JIp_KzBGihWo6jh4mc0BPft97ZQXekrPWroOlp1c9A?e=DqMhbV
Politica de integridad https://fondom-my.sharepoint.com/:f:/g/personal/doris_rojas_fonvalmed_gov_co/EtWwYnJZk6JAt2CwTuIiHkoBUNG2Is3GsVkgXxkliMQeEg?e=anDQWh
Cronograma capacitacion 2023  https://fondom-my.sharepoint.com/:x:/g/personal/doris_rojas_fonvalmed_gov_co/ETuCce03dZlOvoa2rvyYmKEBA5prK8Ob08f-Uex4RxKu7w?e=btJxrk
Procedimiento de cuenta de cobro  https://fondom-my.sharepoint.com/:w:/g/personal/doris_rojas_fonvalmed_gov_co/EWigMNyBBQBNj78nWUkSv34BhbemkUmAyj8K8bU7ImCNPQ?e=N96Pmz
ProcedimientoMonitoreo al Sigep II  https://fondom-my.sharepoint.com/:w:/g/personal/doris_rojas_fonvalmed_gov_co/EWTOgaKSlZNNuZjo0fKSjWUBzCNwVbY2BUnd-SE_VeN6gw?e=jXZjof
Procedimiento de  afiliación al SGSST  https://fondom-my.sharepoint.com/:w:/g/personal/doris_rojas_fonvalmed_gov_co/Edcs8PRb7X1Ar7dukn3U-J8BesIoZrxa3dhwzmxmNDAUXg?e=bW9WFd</t>
  </si>
  <si>
    <t>En  el primer trimestre se  realizaron  las  siguintes actividades:
— Se elaboro plan de acción, con su debido cronograma y resupuesto para el  año 2023
— Se  realizo la primera  reunion con el  comite de emergencia
— Se  vienen realizando mensualmente  las reuniones de seguimiento  con el  vigia de salud
— Se  esta  realizando  la  inducción al  SG -SST con los  contratistas que  ingresan  cada  mes
— Se  realizo en el mes de febrero  la  capacitacion en Riesgo  Publico
— Se  lleva cada mes el  cumplimiento de  ley,  con la  verificacion de  la  afiliacion a  la  seguridad  social de los  vinculados y contratista a  la  entidad
— Se  esta  diligenciando la  matriz de  indicadores cada  mes
— Se  esta pendiente de  coordinar  con  la  ARL Sura el  apoyo  para  el  año  2023.
— Con la ARLPostiva  se  coordino  el  apoyo  para  el  presente  año.  
— Se capacito  en  Primeros Auxilios a la brigada de salud</t>
  </si>
  <si>
    <t>— Plan de accion, cronograma y  presupuesto  https://fondom.sharepoint.com/:f:/s/fonval_intranet/EnOy8CVPtfVDojdMIS5CpkUB6A9SuON7WbZEAgfqyhMCcw?e=Sphfhe
— Capacitacion en Primeros  auxilios, brigada, https://fondom.sharepoint.com/:f:/s/fonval_intranet/Ei9JUQ52WSlFslCyxYE4hHwBf2RgHxt5hGlxesk0-01ycQ?e=ZG0sZQ
— Reuniónes vigia de  salud, febrero 2023 https://fondom.sharepoint.com/:w:/s/fonval_intranet/EVTQURZa_NZHgXgZUEkfPHgBtncyWu8Qb8lqHoFdWSjAGQ?e=33xxBc
— Reunión vigia de salud, marzo 2023  https://fondom.sharepoint.com/:w:/s/fonval_intranet/EU7fc-q5NllOjcGVysCaqogBVPAwF0C6cJc32wSpsco2Cg?e=mcH8G4
— Capacitacion Riesgo Público,  https://fondom.sharepoint.com/:f:/s/fonval_intranet/EguEDGxKeOhKt-IcIQHLeKcBPyHkK4pzcLeQn6tFlpRJ0g?e=iFtg7O
— Se  valida el pago de la seguridad  social, que  adjunta  en  las  carpetas de cuenta de  cobro,  https://fondom.sharepoint.com/:f:/s/fonval_intranet/Esa39cZoT7ZCuYn_V4DVTZsBwnWFA6gCY0T30vwgmGpZog?e=uUZRJA  
— Se actualiza  mensualmente  la matriz de riesgo,  https://fondom.sharepoint.com/:f:/s/fonval_intranet/EjLWb-rcPGtCqwi7QiIfkGsBksrYouxg4Fl7zY_Y--tXIA?e=AFdppL
— Reunion comite de  emergencia,  https://fondom.sharepoint.com/:w:/s/fonval_intranet/EdvFEsZDijVDqfWpIkBsRToBeHCu8Ulil8kXTthqF8Lujw?e=B1xuxJ</t>
  </si>
  <si>
    <t xml:space="preserve">En el segundo trimestre se describen  los  siguientes  avances:
- Se realiza  seguimiento mensual a  los indicadores de accidentalidad, enfermedad  laboral y ausentismo.
- Se realiza  seguimiento a la  matriz de  peligros
- Se reralizaron las  inspecciones  de seguridad a nivel de  aseo y orden  en el mes de mayo y de instalaciones  locativas  en  le mes de junio.
- Se  realizaron  las  capacitaciones  para  mitigar  los  riesgos expuestos  como es el de accidentalidad con movilidad vial,  riesgos  psicosociales  con estres  laboral.
- Se  realizo  capacitacion  en  estilos  de  vida  saludables, Nutición adecuada.
- Se  divulgo  en  el  año 2023 el  plan de emergencia y  las  diversas  responsabilidades  y  roles en  él.
- Se difundieron  los  procedimientos a  segur frente  a  una  emergencia  de un sismo,  un incendio y  un  hurto.
- Se  continuan  realizando reuniones  mensuales  con  el  vigia  para  el  siguimiento  del  sistema de  SST.
- En el mes de  junio  la  ARL Positiva  le  brindo  al  vigia  capacitacion  en Investigacion de incidentes y  accidentes,  roles y responsabilidades.
- Se  continuan  realizando  las  reuniones  de  inducción al SGSST cada  mes 
- Se  realizo  la  revision a los  procedimientos  de la entidad que son trasversales al  SG-SST  como lo es el de generacion de  documentos, el  cambio, los  cuales  s ele  pasaron al  lider de  planeacion  para  su   revision y  el de  comunicaciones, los  cuales se le  pasaron  a la  lider  de comuniccion para su  ajuste y  al  manual de  contratacion, dejando  unas  observaciones al  subdirector  en  vista  de  que  no  hay  lider de  contratacion., 
</t>
  </si>
  <si>
    <t xml:space="preserve">Seguimiento a indicadores  https://fondom.sharepoint.com/:f:/s/fonval_intranet/EjLWb-rcPGtCqwi7QiIfkGsBksrYouxg4Fl7zY_Y--tXIA?e=v6cEde
Matriz de riesgo  https://fondom.sharepoint.com/:f:/s/fonval_intranet/EsKs5JvOIb5In57Tm6LSIYMBMD_3V5dvT5NYUZjGNMmSfA?e=EiAhnj
Inspecciones de  seguridad  https://fondom.sharepoint.com/:f:/s/fonval_intranet/EkbaNqYYU-NClR4EeKaj8gYBQj_eNGEr6uVcvk0d8wQcMw?e=Tf1xvl
Capacitaciones movilidad vial, estresss  laboral, Nutrición adecuada.
Divulgacion del plan de emergencia https://fondom.sharepoint.com/:p:/s/fonval_intranet/EX4gHEzLy75Jj-ko892-LewByLKiJH8kxJxRDW75wInHyg?e=KvfaQx
Divulgacion de PON sismos, incendio y  robo  https://fondom.sharepoint.com/:f:/s/fonval_intranet/ErsX1D1pl2dKiVbfn3Nr10EBhA7i7GiL1Jl24iqGf58Obg?e=T5Qw0L
Reuniones vigia  https://fondom.sharepoint.com/:f:/s/fonval_intranet/EscVoUf7E9BPphH_KZNDRmkBiJ8xXfrRtTFUSuGN_pNc5w?e=dlBVSK
Capacitacion vigia  https://fondom.sharepoint.com/:f:/s/fonval_intranet/Ejpsfo4SlT1Dula6tN8P3SwBTFm2lzUJLiA2Z2n4TWXrHQ?e=Ug0sMM
Reuniones de  inducción  al SG.SST  https://fondom.sharepoint.com/:f:/s/fonval_intranet/EsBCmTuowsJIip2hNodY9Z8BCP2U58FgOh4BlInzA0rMAA?e=gA0d9J
Revision de  procedimientos de  norma  del  sistema  cambios , generacion de  documentos y comunicaciones  https://fondom.sharepoint.com/:f:/s/fonval_intranet/EuR8X8qgistPtnkhkeZybZABF326TDnMqBw2jxFg3mhqog?e=rYchCS
Comunicaciones </t>
  </si>
  <si>
    <t>Este items  se  medira  con la  divulgacion de la politica de integridad y  su medio practico como es el codigo de  integridad  de la entidad, el  caul  no  se  ha  comenzado a trabajar</t>
  </si>
  <si>
    <t>En el segundo  trimestre del  año se  completo  al  completitud  
Este  objetivo se  comenzo  a trabajar en la entidad  a partir  del  segundo  trimestre  del  año, con las siguientes actividades 
- Se documento la politica de integridad que le da sutento al codigo de integridad en la entidad.
- Se establecio el plan de accion y el cronograma en donde estan varias actividades del codigo de integridad
- Se  realizo en el mes de mayo difusión al código de integridad entre los colaboradores.
- Se comenzo a trabajar por mes un valor, desde lo conceptual y vivencial, en el mes de mayo se trabajo la Justicia y en junio la Honestidad AB3</t>
  </si>
  <si>
    <t>Politica  integridad  https://fondom-my.sharepoint.com/:f:/g/personal/doris_rojas_fonvalmed_gov_co/EtWwYnJZk6JAt2CwTuIiHkoBUNG2Is3GsVkgXxkliMQeEg?e=owabCc
Difusion del código   https://fondom-my.sharepoint.com/:f:/g/personal/doris_rojas_fonvalmed_gov_co/Evo9RIwY26RGmzB2KGDINqsBPezHrAVLy4ABFg4NOmgGNA?e=l7XZIb
Valor  de la  justicia  https://fondom-my.sharepoint.com/:f:/g/personal/doris_rojas_fonvalmed_gov_co/ElDjue6-QElClxgYDNLgxEoB4RmCCwGGJ3BInG_u4ikn2A?e=R2PZXB
Valor dela  honestidad  https://fondom-my.sharepoint.com/:f:/g/personal/doris_rojas_fonvalmed_gov_co/EsTCqwxJkQlLoV0Ym2VZ_bMBC1QOJSPH7A6PBYDfEa_oNg?e=yNiuuG</t>
  </si>
  <si>
    <t>Gestión - Gestión humana y del conocimiento
gestión sobre el Decreto 2842 del 2010, Decreto compilatorio 1083 del 2015, Decreto 1499 del 2017, Decreto 1072 de 2015, Ley 1562 del 2015 y todas las normas aplicables a Fonvalmed en términos del manejo del talento humano y contratistas.</t>
  </si>
  <si>
    <t>Actualizar, Consolidar, Asesorar en la plataforma SIGEP, el registro de la información de carácter institucional sobre el personal al servicio de la Entidad</t>
  </si>
  <si>
    <t>Registro y seguimiento en la plataforma del SIGEP de la activación y desactivación del personal vinculado y contratista</t>
  </si>
  <si>
    <t>Seguimiento en plataforma SIGEP: Según plan anual de compras y demanda propia de la dinámica de la entidad</t>
  </si>
  <si>
    <t>% (activaciones realizadas/total trabajadores del periodo)</t>
  </si>
  <si>
    <t>Cada mes se realizan activaciones o desactivaciones del personal de  la entidada, según sea la rotacion, la cual se  comporto en la siguiente forma:
Para  el mes de  enero 2023  solo se registrron activaciones del personal nuevo  que ingreso 
En el mes de febrero y marzo se realizaron ingresos  y retiros de  acuerdo con la  rotacion del personal</t>
  </si>
  <si>
    <t>— ENERO  1/01/2023
— FBRERO  https://fondom-my.sharepoint.com/:f:/g/personal/doris_rojas_fonvalmed_gov_co/EgA37CPa3UFFiGDcEa0Qpg4BkkdyC6EvRnuXji2MzQNRiQ?e=Gt9aMQ
— MARZO https://fondom-my.sharepoint.com/:f:/g/personal/doris_rojas_fonvalmed_gov_co/Eko6U2tbJ2xHqpROGtb_8X8BAzwQ3QIYyn1PdaWwIh8ACg?e=PF4vzd</t>
  </si>
  <si>
    <t xml:space="preserve"> Cada mes se realizan activaciones o desactivaciones del personal de  la entidad, según sea la rotacion, la cual se  comporto en la siguiente forma:
Para  el mes de  abril 2023  se realizaron 3 activaciones,  relacionada  con las  3  personas que  ingresaron en  este  mes  y no se  dieron  desativaciones.
En el  mes de mayo se  realizo 1  ingreso, porque  la otra  persona que  ingreso se retiro en el mismo  mes de  mayo,  no lograndose  activar  ni  desativas  por  dificultad con la plataforma y se  logro realizar 1 retiro, porque  los otros  5  se  realizaron en  el mes de  junio frente  a  los  inconvenientes  que  presento  la  plataforma del SIGEP. 
En el  mes de  junio se  realizaron  4 ingresos y  3 retiros</t>
  </si>
  <si>
    <t>SIGUP II 2023  https://fondom-my.sharepoint.com/:f:/g/personal/doris_rojas_fonvalmed_gov_co/EmDH7Re7Oe1Aj0HoFj8qDY8Bgy7Y3H6MH6Zfv64bYiLA0w?e=Ih3HVE</t>
  </si>
  <si>
    <t>Establecer el plan de capacitación de acuerdo con las necesidades establecidas a nivel general o particular de cada una de las áreas</t>
  </si>
  <si>
    <t>Elaborar e implementar procedimiento para la formación y capacitación del personal de FONVALMED</t>
  </si>
  <si>
    <t>Construcción del Proceso de Formación y Capacitaciones como Acción de Mejora en el MOP - Plan de Capacitaciones</t>
  </si>
  <si>
    <t>% (capacitaciones realizadas/total de capacitaciones del Plan)</t>
  </si>
  <si>
    <r>
      <rPr>
        <sz val="8"/>
        <color rgb="FF000000"/>
        <rFont val="Calibri"/>
      </rPr>
      <t>—</t>
    </r>
    <r>
      <rPr>
        <sz val="8"/>
        <color rgb="FF000000"/>
        <rFont val="Arial"/>
      </rPr>
      <t xml:space="preserve">De  acuerdo con la  normatividad  se elaboro  el  Plan  Institucional de  Capacitacion y Formacion 2023, quedando documentado y  su  debido  cronograma de ejecusión
—Se  aplico  la  encuestas de necesidades de  capacitación, estando  pendiente  la seleccion de los  temas  a  trabajar,  para  organizar  el  cronograma de  ejecución el cual comienza en el me sde abril  del  presente  año. 
—Se  esta  pendiente de la aprobacion del  plan, la  firma del  acto  administrativo  que  lo sustenta  y  la publicacion de  este. </t>
    </r>
  </si>
  <si>
    <t>PLAN INSTITUCIONAL DE CAPACITACION Y FORMACION FONVALMED AÑO 2023.docx</t>
  </si>
  <si>
    <t xml:space="preserve">—Se  cuenta  desde el  primer trimestre segun normatividad  con  el  Plan  Institucional de  Capacitacion y Formacion 2023, quedando documentado y  su  debido  cronograma de ejecusión, el cual sigue pendiente de  aprobacion
—Se  tiene la  priorizacion de  necesidades  de capacitación, 
—Se  esta  solicitando  cotizaciones  para  la ejecucion del Plan de Capacitación.
_ En este  trimestres  se organizo  el cronograma de  capacitacion  general de la entidad-  </t>
  </si>
  <si>
    <t>Plan Capacitacion con cronograma general  2023  https://fondom-my.sharepoint.com/:f:/g/personal/doris_rojas_fonvalmed_gov_co/EqWyxQgIlmxEuk23TJqKE0cBr8tKrcTJRe4j9h-3xBkADw?e=eX8dup</t>
  </si>
  <si>
    <t>Realizar Proceso de Inducción a todo el personal vinculado o contratista que ingresa a FONVALMED y Proceso de Reinducción, periódicamente al personal que viene prestando los servicios</t>
  </si>
  <si>
    <t>Proceso de Inducción y Reinducción</t>
  </si>
  <si>
    <t>Proceso Documentado en el MOP sobre Inducción,  Reinducción y  Planilla de Asistencia</t>
  </si>
  <si>
    <t>% (suma de procesos de inducción y reinducción realizados/total trabajadores FONVALMED)</t>
  </si>
  <si>
    <t xml:space="preserve">— De  acuerdo con el Plan Institucional de Capacitacion y  formación 2023 de la entidad, las capacitaciones  de  induccion y  reinduccion quedaron  contempladas en este.
— Las  inducciones se programaron  para  ejecutarse  una  vez  al  mes, siempre y  cuando se de ingreso  de  personal, ejecutandosen  3  inducciones  en  este  trimestre.
— La  re inducion  de la entidad quedo  programada  por  cronograma  del  (PIC) entre  los  meses de junio  y  julio       </t>
  </si>
  <si>
    <t xml:space="preserve">— Enero https://fondom-my.sharepoint.com/:w:/g/personal/doris_rojas_fonvalmed_gov_co/EQ2m1-eTJyhEmNoCC6DJwyQBNEGRrpqp20uXmmJbKerWew?e=bYUKMi
—Febrero https://fondom-my.sharepoint.com/:w:/g/personal/doris_rojas_fonvalmed_gov_co/EatdGStc27lHimVECgyzkVwB9aoM3vbYdNQm_jVxdM60Zw?e=3MeXXQ
—MARZO </t>
  </si>
  <si>
    <t xml:space="preserve"> De  acuerdo con el Plan Institucional de Capacitacion y  formación 2023 de la entidad, las capacitaciones  de  induccion y  reinduccion quedaron  contempladas en este.
— Las  inducciones se programaron  para  ejecutarse  una  vez  al  mes, siempre y  cuando se de ingreso  de  personal, ejecutandosen   inducciones  en  el mes de  abril, mayo y junio, la cual consta de  7  modulos, donde el  ultimo  hace referencia  a los cursos  virtuales segun la  Funcion Publica (MIPG,  Lenguaje Claro y Trasparencia).
— La  re inducion  de la entidad quedo  programada  por  cronograma  del  (PIC) para  el mes de julio       </t>
  </si>
  <si>
    <t xml:space="preserve">Actas de  reunion de  induccion  https://fondom-my.sharepoint.com/:f:/g/personal/doris_rojas_fonvalmed_gov_co/EiEy9jqMpqtApC5ryTneOAkBK_lRCcZhF4FNbkNdWfb5eg?e=onoiqk
Cursos virtuales  https://fondom.sharepoint.com/:f:/s/fonval_intranet/EgU6u3RcskdApBPmsyrh3xIBHydnQ_9gfhY3-M0tZPhaww?e=Q1iyWh
</t>
  </si>
  <si>
    <t>Fortalecer de forma transversal a los procesos del MOP, en el conocimiento y la innovación</t>
  </si>
  <si>
    <t>Motivar a los equipos de trabajo a la realización de grupos primarios</t>
  </si>
  <si>
    <t>Actas grupos primarios</t>
  </si>
  <si>
    <t># (actas)</t>
  </si>
  <si>
    <t>Reporta no tener claridad de como reportarlo</t>
  </si>
  <si>
    <t>Apoyar en la Implementación del proceso de documentación de las lecciones aprendidas</t>
  </si>
  <si>
    <t>Documentación de lecciones aprendidas</t>
  </si>
  <si>
    <t># (documentaciones)</t>
  </si>
  <si>
    <t xml:space="preserve">Se  implemento  la  politica de conocimeinto e innovacion con la producción de conocimiento, que  tambien fortalece  el  Modelo de  Operación  por  Procesos  de la  entidad, con la  documentacion de:
— Plan Estrategico de Talento Humano
— Plan Institucional de  Capacitacion y Formación
— Plan de Seguridad y  Salud en el  Trabajo
</t>
  </si>
  <si>
    <t>PLAN INSTITUCIONAL DE CAPACITACION Y FORMACION FONVALMED AÑO 2023.docx
https://fondom.sharepoint.com/:x:/s/fonval_intranet/EfTOtOECPzVKpGV79LMNYZoBbVfY-W2HbGaUOMjCdmMeoA?e=r5Zlo7</t>
  </si>
  <si>
    <t xml:space="preserve">Se  implemento  la  politica de conocimeinto e innovacion con la producción de conocimiento, que  tambien fortalece  el  Modelo de  Operación  por  Procesos  de la  entidad, con la  documentacion de:
— Plan Estrategico de Talento Humano
— Plan Institucional de  Capacitacion y Formación
— Plan de Seguridad y  Salud en el  Trabajo
_  Este trimestre  se documento el Plan de Bienestar Social, logrando la  completitud  total  de  todos  los  planes de talento humano segun MIPG  </t>
  </si>
  <si>
    <t xml:space="preserve">Plan ETH  https://fondom-my.sharepoint.com/:f:/g/personal/doris_rojas_fonvalmed_gov_co/EqZ7iHsYUYJJgOrsxTiKqUgBTJdCsKKXWQNfngBYpV8p0g?e=6lNIUr
Plan Bienestar  https://fondom-my.sharepoint.com/:f:/g/personal/doris_rojas_fonvalmed_gov_co/EjO0JIp_KzBGihWo6jh4mc0BPft97ZQXekrPWroOlp1c9A?e=pY4Puu
Plan Capacitación  https://fondom-my.sharepoint.com/:f:/g/personal/doris_rojas_fonvalmed_gov_co/EqWyxQgIlmxEuk23TJqKE0cBr8tKrcTJRe4j9h-3xBkADw?e=WohHKQ
Plan SG-SST  https://fondom-my.sharepoint.com/:f:/g/personal/doris_rojas_fonvalmed_gov_co/Ep9jhcRCboFFjror321nfcwB3gbD_Xi0h4JdD88ISyy29A?e=EJm5EK
</t>
  </si>
  <si>
    <t>Garantizar las acciones para atender los requerimientos y necesidades de FONVALMED en el proceso de reconocimiento de obligaciones salariales, prestacionales y el pago de honorarios</t>
  </si>
  <si>
    <t>Hacer entrega mensual al área financiera una vez surta el proceso de revisión por parte del profesional de Talento Humano, de la información requerida para el pago de las cuentas de cobro de los contratistas.</t>
  </si>
  <si>
    <t xml:space="preserve">Recibo a Satisfacción </t>
  </si>
  <si>
    <t># (12 entregas)</t>
  </si>
  <si>
    <t xml:space="preserve">Uno de  los  procedimientos  de  Gestion Humana es el de  cuentas de  cobro, el cual se  cumple mes a mes,  conla realizacion de diversas actividades que a continuacion describo,  para  llegra  al  producto  final, el pago  cumplido y  correcto por  la  prestacion de  un  producto  previamente acordado  con el contratista:
— Crear carpetas de acceso  para cuenta de cobro por  mes, para  cada  contratista
— Enviar correo  de ceunta  de cobro  con fecha  limite de  entrega  y  requerimientos  a  tener presente
— Revision de documentacion y  aprobacion de acuerdo  con parametros de control de la entidad y al  normatividad  vigente  
— Validacion  del pago  de la  seguridad  social con los  operadores
— Elaboracion de  recibos de  satisfaccion
— Elboracion de  informe  general de cuenta de cobro  por mes
— Direccionar  a los  lideres  para  continuar  con el  proceswo de  validacion d esu  equipo
— Pasar  documentacion validada a las  area de  contabilidad, tesoreria  y  presupuesto      </t>
  </si>
  <si>
    <t>ENERO https://fondom-my.sharepoint.com/:f:/g/personal/doris_rojas_fonvalmed_gov_co/EvuO2O265DtDvMxQAQ73-hkBnYGzmpz_sYjy3EUxeca5Sg?e=WAd7DN
FEBRERO https://fondom-my.sharepoint.com/:f:/g/personal/doris_rojas_fonvalmed_gov_co/EqwvFH4fhLZIk8oM0bwObEABSxv6Cm0Qt482382B9R0IPQ?e=dWJE5H
MARZO https://fondom-my.sharepoint.com/:f:/g/personal/doris_rojas_fonvalmed_gov_co/EmEL6l5KvxxPhVyusx3aiwwBO1Tuc2jOqkzM9IGIInHJhA?e=AD7VCD</t>
  </si>
  <si>
    <t xml:space="preserve">Uno de  los  procedimientos  de  Gestion Humana es el de  cuentas de  cobro, el cual se  cumple mes a mes, ejecutandose  para  los  meses de  abril, mayo y  junio sin inconveniente, con las siguintes actividades:
— Crear carpetas de acceso  para cuenta de cobro por  mes, para  cada  contratista
— Enviar correo  de ceunta  de cobro  con fecha  limite de  entrega  y  requerimientos  a  tener presente
— Revision de documentacion y  aprobacion de acuerdo  con parametros de control de la entidad y al  normatividad  vigente  
— Validacion  del pago  de la  seguridad  social con los  operadores
— Elaboracion de  recibos de  satisfaccion
— Elboracion de  informe  general de cuenta de cobro  por mes
— Direccionar  a los  lideres  para  continuar  con el  proceswo de  validacion d esu  equipo
— Pasar  documentacion validada a las  area de  contabilidad, tesoreria  y  presupuesto      </t>
  </si>
  <si>
    <t>Cuenta cobro abril  https://fondom-my.sharepoint.com/:f:/g/personal/doris_rojas_fonvalmed_gov_co/EvWmGirLqXNDmJCURguaN3gBH9NSI-z8DyfHZ4aJyGM58Q?e=IYh3gL
Cuenta cobro mayo  https://fondom-my.sharepoint.com/:f:/g/personal/doris_rojas_fonvalmed_gov_co/EqYaXuDt2tNIo4nrvP1RItsBUXl8NsFzSQruVUl7NAy4-w?e=mczefT
Cuenta cobro junio  https://fondom-my.sharepoint.com/:f:/g/personal/doris_rojas_fonvalmed_gov_co/EqIsEX8mUxpKv0PYrVh6-mkBtqpFsC9XH3pUJc3oewmG9g?e=pc4RIQ</t>
  </si>
  <si>
    <t>Informar al área de contabilidad sobre las vinculaciones, desvinculaciones, nomina, prestaciones legales y demás novedades del personal vinculado a FONVALMED</t>
  </si>
  <si>
    <t xml:space="preserve">Oficios de traslado </t>
  </si>
  <si>
    <t># (informe)</t>
  </si>
  <si>
    <t>No reportado</t>
  </si>
  <si>
    <t>[1] Este proceso lo comparte con planeación</t>
  </si>
  <si>
    <t xml:space="preserve"> PLAN DE ACCIÓN - Gestión Contractual</t>
  </si>
  <si>
    <t>Este equipo, es el encargado de impartir directrices y lineamientos en materia contractual, garantizando el suministro de los bienes, obras y servicios con oportunidad, eficiencia, transparencia y eficacia, mediante una adecuada planeación, selección, contratación, ejecución, liquidación y cierre, siendo transversales a todos los procesos, apoyando el cumplimiento del Objeto del Fondo De Valorización de Medellín Fonvalmed.</t>
  </si>
  <si>
    <t>Planear la actividad contractual de FONVALMED, Generando   Lineamientos y Directrices Generales para ser aplicadas en las distintas etapas del Proceso contractual.</t>
  </si>
  <si>
    <t xml:space="preserve">Actualización e Implementación del Manual de Contratación </t>
  </si>
  <si>
    <t>Manual de Contratación Actualizado</t>
  </si>
  <si>
    <t># (1 manual actualizado)</t>
  </si>
  <si>
    <t>Se actualizo en el segundo semestre del 2022, a la fecha no se requerido actualizaciones</t>
  </si>
  <si>
    <t>6. Manuales</t>
  </si>
  <si>
    <t>Apoyar la actualización e Implementación del Manual de Supervisión e Interventoría</t>
  </si>
  <si>
    <t>Manual de Supervisión e Interventoría Actualizado</t>
  </si>
  <si>
    <t>Actualizar permanentemente el Proceso de Gestión Contractual en el MOP</t>
  </si>
  <si>
    <t>Acciones de Mejora realizadas al Interior del Proceso de Gestión Contractual</t>
  </si>
  <si>
    <t># de acciones realizadas</t>
  </si>
  <si>
    <t>Durante la vigencia 2022 se reestructuro el proceso a la fecha no se han requerido actualizaciones</t>
  </si>
  <si>
    <t xml:space="preserve">Ejercer control documental a la información que se genera en las distintas etapas de la gestión Contractual generando acciones para su disponibilidad y adecuada custodia </t>
  </si>
  <si>
    <t>Expedientes entregados al archivo central para su custodia</t>
  </si>
  <si>
    <t># (archivos entregados)</t>
  </si>
  <si>
    <t>No reporta avance</t>
  </si>
  <si>
    <t>Generar e implementar la actualización permanente a la matriz de contratación de la entidad, actualizando cada actuación que se genere en el proceso contractual.</t>
  </si>
  <si>
    <t>Matriz Contractual Actualizada e implementada</t>
  </si>
  <si>
    <t># (matriz actualizada) / total de componentes de la matriz</t>
  </si>
  <si>
    <t>Se construyo e implemento durante la vigencia 2022, se actualiza permentemente</t>
  </si>
  <si>
    <t>01 BASES DE DATOS CONTRATACION</t>
  </si>
  <si>
    <t>01 BASE DE DATOS CONTRATACION - V2 COMPLETA.xlsx</t>
  </si>
  <si>
    <t>Gestión y aplicación de: 
Ley 80 de 1.993, Ley 1150 de 2007, Ley 1712 de 2014, Decreto 4170 de 2011, Decreto 1082 de 2015, Decreto 1083 de 2015, la Circular Externa 02 del 2022 de Colombia Compra Eficiente y todas aquellas otras que tengan aplicabilidad al objeto de FONVALMED</t>
  </si>
  <si>
    <t>Realizar la debida Planeación a los procesos contractuales que se generan en FONVALMED en la etapa PRE-CONTRACTUAL</t>
  </si>
  <si>
    <t xml:space="preserve">Reportar y Actualizar en la Plataforma SECOP el Plan Anual de Adquisiciones consolidado entre gestión Contractual y Presupuestal </t>
  </si>
  <si>
    <t>Plan Anual de Adquisiciones 2023</t>
  </si>
  <si>
    <t># (1 plan de adquisiciones)</t>
  </si>
  <si>
    <t>A principios de la vigencia se monta al SECOP el Plan Anual de adquisiciones, y automativamente lo va descontando el aplicativo</t>
  </si>
  <si>
    <t>SECOP 2</t>
  </si>
  <si>
    <t xml:space="preserve">Generar lineamientos y acompañar a las diferentes áreas en la elaboración de los estudios previos </t>
  </si>
  <si>
    <t>Estudios Previos</t>
  </si>
  <si>
    <t># (estudios previos diseñados)</t>
  </si>
  <si>
    <t xml:space="preserve">En todas las etapas contratuales, el area de contratacion acompaña a los diferentes roles en la Elaboracion de los estudios previos. Prueba de ello es que cada estudio previo de la entidad es firmado por un Rol juridico </t>
  </si>
  <si>
    <t>No reportó evidencia</t>
  </si>
  <si>
    <t>01. CONTRATOS DE PS PERSONA NATURAL
https://fondom.sharepoint.com/:f:/s/fonval_intranet/EkAKuEgX_nVFmW4WdHyZ_JUB4kkW29zBIv2sR9YhMchpwA?e=vR5fKi
https://fondom.sharepoint.com/:f:/s/fonval_intranet/EoMYfGz_sHVJkShNNATjnOUBOsPiFVoXosMOZyW-68ZBSQ?e=Uux8i6</t>
  </si>
  <si>
    <t>Apoyar la mesa estructuradora previa a los procesos contractuales</t>
  </si>
  <si>
    <t>Actas mesa Estructuradora</t>
  </si>
  <si>
    <t>Cada ques es citada una mesa estructuradora, cada abogado que apoya el proceso a revisar, esta presente para exponer y argumentar la parte juridica</t>
  </si>
  <si>
    <t>04. ACTAS MESA ESTRUCTURADORA</t>
  </si>
  <si>
    <t>Liderar proceso de selección de acuerdo con la cuantía, al tipo de contratación, siguiendo los parámetros de Colombia Compra Eficiente en la Plataforma de SECOP II.</t>
  </si>
  <si>
    <t>Según requerimiento del Plan Anual de Adquisiciones 2023</t>
  </si>
  <si>
    <t xml:space="preserve">Resolución de Adjudicación </t>
  </si>
  <si>
    <t># (resolución) / total contratos periodo corriente</t>
  </si>
  <si>
    <t xml:space="preserve">Generar lineamientos frente a la elaboración de minutas y al cumplimiento de los requisitos de Ley para la firma del contrato o convenio y su respectiva acta de inicio </t>
  </si>
  <si>
    <t xml:space="preserve">Minuta del Contrato y expediente contractual </t>
  </si>
  <si>
    <t># (1 minuta y 1 expediente)</t>
  </si>
  <si>
    <t>Se tienen actualizados todos los formatos contractuales, para darle cumplimiento a este Plan de Accion</t>
  </si>
  <si>
    <t>7.Formatos</t>
  </si>
  <si>
    <t>Realizar acompañamiento en la etapa de EJECUCIÓN CONTRACTUAL, generando Lineamientos y Directrices frente a las modificaciones que surgen y a las controversias que se generan</t>
  </si>
  <si>
    <t>Acompañar a los equipos en la elaboración de la justificación a las modificaciones, elaborar las respectivas minutas</t>
  </si>
  <si>
    <t>Minuta Modificación Contractual</t>
  </si>
  <si>
    <t xml:space="preserve"># (1 minuta) / Procesos requeridos </t>
  </si>
  <si>
    <t xml:space="preserve">En todas las etapas contratuales, el area de contratacion acompaña a los diferentes roles en la Elaboracion de las justificaciones. Prueba de ello es que cada justificacion de la entidad es firmado por un Rol juridico </t>
  </si>
  <si>
    <t>No se reporta evidencia</t>
  </si>
  <si>
    <t>Generar Lineamientos y Directrices en la etapa POS-CONTRACTUAL</t>
  </si>
  <si>
    <t>Liderar el proceso de cierre y liquidación de los contratos que se generan en FONVALMED.[1]</t>
  </si>
  <si>
    <t>Según requerimiento del Plan Anual de Adquisiciones 2023 y procesos</t>
  </si>
  <si>
    <t>Actas de Cierre y de liquidación</t>
  </si>
  <si>
    <t>% (total actas de cierre y liquidación/ total de contratos finalizados)</t>
  </si>
  <si>
    <t>El area de contratacion adelanta todas las actividades necesarias para acompañar, adelantar y liquidar los contratos que se encuentran en esta etapa</t>
  </si>
  <si>
    <t>[1] Lo colidera con el equipo de Obras</t>
  </si>
  <si>
    <t xml:space="preserve"> PLAN DE ACCIÓN - Jurídica</t>
  </si>
  <si>
    <t xml:space="preserve">Este proceso, es el encargado de establecer los lineamientos jurídicos y directrices dentro del marco normativo aplicable a los diferentes procesos de la entidad en sus actuaciones administrativas y    en    la   representación judicial y extrajudicial de Fonvalmed para prevenir el daño antijurídico y salvaguardar el patrimonio público, de conformidad con la normativa vigente. </t>
  </si>
  <si>
    <r>
      <rPr>
        <b/>
        <sz val="8"/>
        <color theme="1"/>
        <rFont val="Arial"/>
        <family val="2"/>
      </rPr>
      <t>Gestión: Defensa del daño antijuridico</t>
    </r>
    <r>
      <rPr>
        <sz val="8"/>
        <color theme="1"/>
        <rFont val="Arial"/>
        <family val="2"/>
      </rPr>
      <t xml:space="preserve">
Gestión y aplicación de: Ley 1437 del 2011, Ley 2080 del 2021, Resolución Rendición de la Cuenta anual CGM, Política Prevención del Daño Antijuridico y todas aquellas otras que tengan aplicabilidad al objeto de FONVALMED</t>
    </r>
  </si>
  <si>
    <t>Prevenir el daño antijurídico y salvaguardar el patrimonio de la entidad, mediante el acompañamiento en las actuaciones y procedimientos y la defensa jurídica, de conformidad con la normativa vigente.</t>
  </si>
  <si>
    <t>Representar judicialmente a la entidad en las diversas actuaciones judiciales que se presenten.</t>
  </si>
  <si>
    <t>63% [1]</t>
  </si>
  <si>
    <t>Este equipo es de tracto sucesivo</t>
  </si>
  <si>
    <t xml:space="preserve">Informe de actuaciones judiciales </t>
  </si>
  <si>
    <t># (informes)</t>
  </si>
  <si>
    <t>Se ha representado a la entidad en las diversas actuaciones judiciales ante lo contencioso administrativo, de las diversas acciones en contra de la entidad. En total 104 procesos vigentes,</t>
  </si>
  <si>
    <t>https://fondom-my.sharepoint.com/:f:/g/personal/luis_alvarez_fonvalmed_gov_co/EhO9OTZfPThKqxg1YXJVnFUBwh9NonzOxfIiOoxKSFI4KA?e=30fEGV</t>
  </si>
  <si>
    <t>DEMANDAS</t>
  </si>
  <si>
    <t>Atender los requerimientos de los distintos entes de Control</t>
  </si>
  <si>
    <t xml:space="preserve">Generación de respuestas a requerimientos de la Contraloría </t>
  </si>
  <si>
    <t xml:space="preserve">Respuesta Radicada </t>
  </si>
  <si>
    <t># (respuesta radicada)</t>
  </si>
  <si>
    <t>Conforme a la Resolución 693 de 2022 de la Unidad Administrativa Especial Contaduría General de la Nación, se envío en el mes de enero de 2023 relación de litigios y demandas con corte a dic 31 de 2022</t>
  </si>
  <si>
    <t>https://fondom-my.sharepoint.com/:x:/g/personal/luis_alvarez_fonvalmed_gov_co/EXNvn1voinxCgi6KCXX5XPkBq3wSUjmfvsZis7EJPIsMvQ?e=bGrtdY</t>
  </si>
  <si>
    <t>Atención de las solicitudes de conciliación prejudiciales y de los diferentes mecanismos de conciliación.</t>
  </si>
  <si>
    <t xml:space="preserve">Acta Comité de Conciliación </t>
  </si>
  <si>
    <t xml:space="preserve">No se ha tenido solicitudes prejudiciales a la fecha </t>
  </si>
  <si>
    <t>no hay solicitudes a la fecha</t>
  </si>
  <si>
    <t>Informe del análisis de cada uno de los procesos su ponderación probable, remota o posible</t>
  </si>
  <si>
    <t xml:space="preserve">Informe </t>
  </si>
  <si>
    <t xml:space="preserve">se entrego con corte a marzo de 2023 el estado actual de las demandas </t>
  </si>
  <si>
    <t>https://fondom-my.sharepoint.com/:x:/g/personal/luis_alvarez_fonvalmed_gov_co/EYKN-cLV-rNGrlXRd8XiILUBb6ZdvLkyBF9KOnShodGf3A?e=rj1dOO</t>
  </si>
  <si>
    <t>se entrego con corte a junio de 2023 el estado actual de las demandas</t>
  </si>
  <si>
    <t>https://fondom-my.sharepoint.com/:x:/g/personal/luis_alvarez_fonvalmed_gov_co/Ef3-0Tg2Az9Ki0idM0DDW_MBB6mKZoi4ZRNygZNK6BYlUg?e=XkegfH</t>
  </si>
  <si>
    <r>
      <rPr>
        <b/>
        <sz val="8"/>
        <color theme="1"/>
        <rFont val="Arial"/>
        <family val="2"/>
      </rPr>
      <t xml:space="preserve">Gestión predial </t>
    </r>
    <r>
      <rPr>
        <sz val="8"/>
        <color theme="1"/>
        <rFont val="Arial"/>
        <family val="2"/>
      </rPr>
      <t xml:space="preserve">
Gestión al acuerdo 058 del 2008</t>
    </r>
  </si>
  <si>
    <t>Obtener la titularidad y disponibilidad de los predios a favor de FONVALMED, para la ejecución de las obras de interés público que hacen parte del proyecto de valorización el Poblado</t>
  </si>
  <si>
    <t>Adquirir los predios requeridos para la ejecución de las obras del proyecto Valorización el Poblado</t>
  </si>
  <si>
    <t xml:space="preserve">Matricula Inmobiliaria a favor de FONVALMED </t>
  </si>
  <si>
    <t># (matriculas)</t>
  </si>
  <si>
    <t>Se han actualizado el estudio de titulo de los 24 predios, se han solicitado 12 avaluos faltando 15 (no se cuenta en el momento con los recursos – se está pendiente de el definir nuevo contrato con la Lonja).
Lo anterior daría paso a la compra que se espera sea realizada en el mes de junio.</t>
  </si>
  <si>
    <t>https://fondom-my.sharepoint.com/:f:/g/personal/wilder_atehortua_fonvalmed_gov_co/ElSM5s2iyItKmpDBtR3OJsIBicLNOfg56NXF6XMkaQ8r8g?e=GsLSnX</t>
  </si>
  <si>
    <t xml:space="preserve">Adelantar el procedimiento para la transferencia de dominio en favor del Distrito de Medellín, de los predios adquiridos por el Fondo de Valorización para la ejecución de las obras del proyecto de valorización </t>
  </si>
  <si>
    <t>Matricula Inmobiliaria a favor del Distrito de Medellín</t>
  </si>
  <si>
    <t xml:space="preserve">Se cuenta con 8 paz y salvos de la Secretaria de Infraestructura, insumo requerido por el Distrito de Medellín para poder recibir los inmuebles que fueron adquiridos para las obras. Se han realizado 5 solicitudes a la Unidad de Bienes Inmuebles con la totalidad de la documentación y se atendió las observaciones de esa entidad, pendiente del VoBo. dos  de las minutas de escritura pública en proceso de reparto, las otras 3, una  esta a la espera de realizar subdiviciones pretendidas por Fonvalmed para su entrega para poder continuar con la entrega y las otras dos pendiente de descargue catastral
Se espera que durante el segundo trimestre deberá empezar a salir aquellas obras que están en reparto. </t>
  </si>
  <si>
    <t>https://fondom-my.sharepoint.com/:f:/g/personal/diana_zapata_fonvalmed_gov_co/EtfFJhFx-KZCl62-YY1SCAgBjzKKe3Ihab8tIByyiZNeyA?e=hcJXLd</t>
  </si>
  <si>
    <t xml:space="preserve">Se cuenta con 11 paz y salvos de la Secretaria de Infraestructura, insumo requerido por el Distrito de Medellín para poder recibir los inmuebles que fueron adquiridos para las obras. Se han realizado 7 solicitudes a la Unidad de Bienes Inmuebles con la totalidad de la documentación y se atendió las observaciones de esa entidad. cinco  de las minutas de escritura pública ya están en  notaria, dos listas para firma ya y las otras tres pendiente de paz y salvos y en revisión, dos (2)  en proceso de reparto. Las cuatro restantes, una esta a la espera de realizar subdiviciones pretendidas por Fonvalmed para su entrega para poder continuar con la entrega, otra pendiente de descargue catastral y las otras dos en proceso de digitalización.
Se espera que durante el segundo trimestre deberá empezar a salir aquellas obras que están en reparto. </t>
  </si>
  <si>
    <t>ENTREGA (CESIÓN ) DE OBRAS COMPLETAS</t>
  </si>
  <si>
    <r>
      <rPr>
        <b/>
        <sz val="8"/>
        <color theme="1"/>
        <rFont val="Arial"/>
        <family val="2"/>
      </rPr>
      <t>Gestión de cobros</t>
    </r>
    <r>
      <rPr>
        <sz val="8"/>
        <color theme="1"/>
        <rFont val="Arial"/>
        <family val="2"/>
      </rPr>
      <t xml:space="preserve">
Gestión de la Ley 1564 de 2012, Acuerdo 058 del 2008, Resolución 094 de 2014, Resolución 034 de 2017, Resolución Costo beneficio, ajuste manual de cartera, Manual de Cobro Coactivo GJ-M01-v01.</t>
    </r>
  </si>
  <si>
    <t>Sanear los contribuyentes que ingresan al proceso de cobro coactivo para que sea efectivo y evitar vicios de nulidades dentro del trámite. Interrumpir los términos de prescripción</t>
  </si>
  <si>
    <t>Etapa 1: inicio proceso de cobro coactivo</t>
  </si>
  <si>
    <t>Estudio de legalidad por contribuyente</t>
  </si>
  <si>
    <t># procesos realizados / #procesos recibidos</t>
  </si>
  <si>
    <t>No se Cumplio ell 100% de la meta dentro del primer trismtre de 2023, debido a que el subproceso de cobro coactivo es de Trato sucesivo</t>
  </si>
  <si>
    <t>https://acortar.link/RNPOeQ</t>
  </si>
  <si>
    <t>https://acortar.link/L09V3c</t>
  </si>
  <si>
    <t>Mandamiento de pago</t>
  </si>
  <si>
    <t>Resolución de embargos</t>
  </si>
  <si>
    <t>Comunicación embargo entidades bancarias</t>
  </si>
  <si>
    <t xml:space="preserve"> comunicación desembargo cuentas bancarias</t>
  </si>
  <si>
    <t>Impulsar el proceso de cobro coactivo</t>
  </si>
  <si>
    <t>Etapa 2: impulso procesal</t>
  </si>
  <si>
    <t>Ordenar seguir adelante con la ejecución</t>
  </si>
  <si>
    <t>Embargo de bienes inmuebles</t>
  </si>
  <si>
    <t>Comunicación embargo bien inmueble</t>
  </si>
  <si>
    <t>Desembargo de bienes inmuebles</t>
  </si>
  <si>
    <t xml:space="preserve">Aclaración mandamiento de pago de fallecidos </t>
  </si>
  <si>
    <t xml:space="preserve">Auto vinculación a herederos, </t>
  </si>
  <si>
    <t>Auto liquidación del crédito</t>
  </si>
  <si>
    <t>Conceder el derecho de defensa al contribuyente</t>
  </si>
  <si>
    <t>Etapa 3: derecho de defensa</t>
  </si>
  <si>
    <t xml:space="preserve">Respuesta a PQRS, </t>
  </si>
  <si>
    <t xml:space="preserve">Respuesta excepciones </t>
  </si>
  <si>
    <t xml:space="preserve">Respuesta recurso a las excepciones, </t>
  </si>
  <si>
    <t>Respuesta prescripción,</t>
  </si>
  <si>
    <t xml:space="preserve">Solicitudes revocatorias,  </t>
  </si>
  <si>
    <t>Audiencias de insolvencia</t>
  </si>
  <si>
    <t>Acuerdo de pago</t>
  </si>
  <si>
    <t>Terminación y archivo</t>
  </si>
  <si>
    <t>Asegurar el pago efectivo de la
contribución por valorización con el
inmueble gravado con la medida
cautelar</t>
  </si>
  <si>
    <t>Etapa 4: derecho de defensa</t>
  </si>
  <si>
    <t>Reduccion de Medida</t>
  </si>
  <si>
    <t>No se cumplio ell 100% de la meta dentro del primer trismestre de 2023, debido a que el subproceso de cobro coactivo es de Trato sucesivo</t>
  </si>
  <si>
    <t>Auto que ordena el Secuestro</t>
  </si>
  <si>
    <t>Auto que designa auxiliar de la justicia</t>
  </si>
  <si>
    <t>Auto que fija hora y fecha de diligencia</t>
  </si>
  <si>
    <t>Auto que pone en conocimiento el avaluo catastral</t>
  </si>
  <si>
    <t>Remate del bien</t>
  </si>
  <si>
    <r>
      <rPr>
        <b/>
        <sz val="8"/>
        <color theme="1"/>
        <rFont val="Arial"/>
        <family val="2"/>
      </rPr>
      <t>Trámites legales</t>
    </r>
    <r>
      <rPr>
        <sz val="8"/>
        <color theme="1"/>
        <rFont val="Arial"/>
        <family val="2"/>
      </rPr>
      <t xml:space="preserve">
Gestión del Acuerdo 058 del 2008 y la Ley 1474 del 2011.</t>
    </r>
  </si>
  <si>
    <t>Gestionar las PQRS que presenten los contribuyentes, entidades y la ciudadanía en general y dar respuesta dentro del término legal, con el cumplimiento de los requisitos normativos.</t>
  </si>
  <si>
    <t>Distribuir los requerimientos que llegan de acuerdo con su naturaleza</t>
  </si>
  <si>
    <t>Este subproceso es de tracto sucesivo por tanto su funcionamiento es a demanda de la entidad</t>
  </si>
  <si>
    <t>Respuesta enviada con su respectivo radicado.</t>
  </si>
  <si>
    <t># de radicados</t>
  </si>
  <si>
    <t xml:space="preserve">Se dio respuesta definitiva a 103 derechos de petición interpuestos por los contribuyentes. Para desarrollar esta acción se proyectaron 6 autos de requerimiento dirigidos a los peticionarios con el fin de complementar la solicitud. Así mismo, se realizaron 12  ampliadoras de terminos para extender el plazo legal de respuesta y con ello, minimizar el riesgo legal por no cumplir el tiempo para responder. </t>
  </si>
  <si>
    <t>Asignación de procesos BPMS primer trimestre ok.pdf</t>
  </si>
  <si>
    <t xml:space="preserve">Se dio respuesta definitiva a 107 derechos de petición interpuestos por los contribuyentes. Para desarrollar esta acción se proyectaron 4 autos de requerimiento dirigidos a los peticionarios con el fin de complementar la solicitud. Así mismo, se realizaron 16  ampliadoras de terminos para extender el plazo legal de respuesta y con ello, minimizar el riesgo legal por no cumplir el tiempo para responder. </t>
  </si>
  <si>
    <t>https://acortar.link/aMdJd7</t>
  </si>
  <si>
    <t>Analizar y proferir las respuestas de todo tipo de peticiones interpuestas por los contribuyentes dentro del término legal, produciendo y/o solicitando conceptos, emitiendo ampliadoras o requiriendo información adicional al contribuyente.</t>
  </si>
  <si>
    <t xml:space="preserve">Se consultaron 74 folios de matrículas inmobiliarias para verificar la situación juridica del inmueble y los actos de transferencia de dominio para identificar la actualización de propietarios. </t>
  </si>
  <si>
    <t>VUR 2023</t>
  </si>
  <si>
    <t xml:space="preserve">Se realizó el estudio jurídico de 142 certificados de libertad y tradición:
•	Consulta de 42 certificados de libertad y tradición para realizar modificadoras de cambio de propietario y cambio de identificación.
•	Consulta de 100 certificados de libertad y tradición para verificar el propietario actual de los bienes inmuebles y realizar reporte del Boletín de Deudores Morosos.
</t>
  </si>
  <si>
    <t>https://acortar.link/4zsbWy</t>
  </si>
  <si>
    <t>Gestionar los actos administrativos de oficio y de parte que modifican la resolución distribuidora.</t>
  </si>
  <si>
    <t>Realizar el estudio jurídico de los bienes inmuebles.</t>
  </si>
  <si>
    <t>Resolución Modificadora.</t>
  </si>
  <si>
    <t># resolución</t>
  </si>
  <si>
    <t xml:space="preserve">Para realizar el proceso de modificaciones en el sistema SAFIX, se solicitó el bloqueo al área de cartera de 145 matrículas inmobiliarias. Para este trimestre no se presentaron ajustes de cartera. </t>
  </si>
  <si>
    <t xml:space="preserve">Solicitud de bloqueos primer trimestre.pdf     </t>
  </si>
  <si>
    <t>Para realizar el proceso de modificaciones en el sistema SAFIX, se solicitó el bloqueo al área de cartera de 95 matrículas inmobiliarias. Para este trimestre se solicitó el ajuste de cartera de 6 procesos</t>
  </si>
  <si>
    <t>https://acortar.link/SLJxhl</t>
  </si>
  <si>
    <t>Solicitar bloqueos y ajustes de cartera de ser el caso.</t>
  </si>
  <si>
    <t>Consolidado ajuste en cartera- bloqueos.xlsx</t>
  </si>
  <si>
    <t>https://acortar.link/6b7fOX</t>
  </si>
  <si>
    <t>Realizar el acto administrativo de resolución modificadora.</t>
  </si>
  <si>
    <t xml:space="preserve">Se realizaron 26 resoluciones modificadoras de cambio de propietario en el sistema SAFIX, de conformidad con el artículo 51 del Acuerdo 058 de 2008. </t>
  </si>
  <si>
    <t xml:space="preserve">Se realizaron 20 resoluciones modificadoras de cambio de propietario en el sistema SAFIX, de conformidad con el artículo 51 del Acuerdo 058 de 2008. </t>
  </si>
  <si>
    <t>https://acortar.link/93kvRI</t>
  </si>
  <si>
    <t>Gestionar el levantamiento de gravamen de la contribución de valorización ante la oficina de Registro de Instrumentos Públicos.</t>
  </si>
  <si>
    <t>Analizar la situación jurídica de cada folio de matrícula inmobiliaria.</t>
  </si>
  <si>
    <t>Oficios de solicitud de levantamiento de gravamen de la contribución de valorización.</t>
  </si>
  <si>
    <t># de matrículas por oficio.</t>
  </si>
  <si>
    <t xml:space="preserve">Se consultaron 349 folios de matrículas inmobiliarias, dividiendo la consulta en tres grupos; los que cuentan con la anotación de inscripción de gravamen de valorización vigente, los que ya se encontraba con la anotación cancelada y los que no tenían inscripción de gravamen. </t>
  </si>
  <si>
    <t>LEVANTAMIENTO DE GRAVAMEN - CATALINA</t>
  </si>
  <si>
    <t xml:space="preserve">Se consultaron 475 certificados de libertad y tradición, dividiendo la consulta en tres grupos; los que cuentan con la anotación de inscripción de gravamen de valorización vigente, los que ya se encontraba con la anotación cancelada y los que no tenían inscripción de gravamen. </t>
  </si>
  <si>
    <t>https://acortar.link/L9h0bw</t>
  </si>
  <si>
    <t>Realizar las solicitudes de levantamiento de gravamen correspondientes.</t>
  </si>
  <si>
    <t>De acuerdo con la consulta anterior, se realizaron 8 oficios solicitando el levantamiento del gravamen del certificado de libertad y tradicións para  282 matrículas inmobiliarias, las cuales se encontraron a paz y salvo en el sistema  SAFIX.</t>
  </si>
  <si>
    <t>Oficios de levantamientos de gravamen</t>
  </si>
  <si>
    <t>De acuerdo con la consulta anterior, se realizaron 10 oficios solicitando el levantamiento del gravamen del certificado de libertad y tradición, para un total de 406 matrículas inmobiliarias, las cuales se encontraron a paz y salvo.</t>
  </si>
  <si>
    <t>https://acortar.link/wX0tW7</t>
  </si>
  <si>
    <t xml:space="preserve">[1] Este equipo hace seguimiento permanente a las acciones interpuestas en cualquier vía para el Fondo, la gestión de los procesos se encuentra vinculado a los tiempos del aparato judicial. </t>
  </si>
  <si>
    <t xml:space="preserve"> PLAN DE ACCIÓN - Proceso de evaluación y control </t>
  </si>
  <si>
    <t>Realizar la evaluación sistemática, objetiva e independiente ,ejerciendo actividades de control a través de los procesos que conforman el  MOP, evaluando el comportamiento de los procedimientos frente a los objetivos propuestos,  actuando correctivamente frente a situaciones ya existentes y preventivamente frente a situaciones futura, facilitando la gestión y el control de las actividades encaminadas a desarrollar políticas, objetivos, estrategias, procesos y procedimientos de manera coherente, buscando garantizar el cumplimiento de los objetivos trazados a través del mejoramiento continuo.</t>
  </si>
  <si>
    <t>Avance trimestre II</t>
  </si>
  <si>
    <t>Descripción del avance 2</t>
  </si>
  <si>
    <t>Ejecutar el PLAN DE ANUAL DE AUDITORIA 2023</t>
  </si>
  <si>
    <t>1.	Realizar: Cumplir anualmente con el reporte en el CHIP de la Contaduría General de la Nación sobre el estado del Control Interno Contable.
2.	Realizar seguimiento trimestral al cumplimiento de la Política de Austeridad del Gasto.
3.	Realizar seguimiento semestral a las respuestas a las PQRS en cuanto a la oportunidad y calidad 
4.	Presentar Informe semestral sobre el estado del Control Interno a través de aplicativo de la Función Publica
5.	Elaborar anualmente en el aplicativo FURAG la evaluación el estado de implementación del MIPG en materia de Control Interno.
6.	Presentar Informe de Seguimiento cuatrimestralmente al Plan Anticorrupción y de Atención al Ciudadano y cargar en la página WEB.
7.	Realizar Seguimiento Semestral al Plan de Acción de FONVALMED.
8.	Verificar el cumplimiento de la normatividad vigente en materia de derechos de autor y uso adecuado de los programas de computador (Software).
9.	Hacer seguimiento a la gestión de Riesgos de la Entidad, semestralmente 
10.	Hacer seguimiento al cumplimiento de los planes de mejoramiento resultado de las auditorías internas.
11.	Realizar el seguimiento a los Planes de Mejoramiento resultado de las auditorias que adelante la Contraloría General de Medellín.
12.	Informe de Seguimiento a la inscripción de trámites administrativos en el SUIT (Sistema Único de información de tramites).
13.	Informe de Seguimiento al plan archivístico – PINAR.
14.	Realizar seguimiento anual de la publicación del ITA (Índice de Transparencia) en la página WEB, de la Entidad.  
15.	Seguimiento y acompañamiento al cumplimiento de la Rendición de cuentas a la CGM
Auditoría interna</t>
  </si>
  <si>
    <t>1.Certificado de Cumplimiento emitido por la Contaduría General de la Nación</t>
  </si>
  <si>
    <t># Informe de auditoría</t>
  </si>
  <si>
    <t>Mensual, trimestral, cuatrimestral, semestral y anual según sea el caso</t>
  </si>
  <si>
    <t xml:space="preserve">Se realizo evaluación al sistema de Control Interno Contable vigencia 2022 ante el CHIP, además el soporte se presentó en la rendición de cuenta a traves de Gestión Transparente </t>
  </si>
  <si>
    <t>SOPORTE COLA 2023 - Mes de febrero 2023.docx</t>
  </si>
  <si>
    <t>2. Informe Trimestral a la Dirección General</t>
  </si>
  <si>
    <t>Se realizó el informe de seguimiento al plan de austeridad en el gasto publico con corte a diciembre 31,  el cual fue publicado en la página web de la entidad.</t>
  </si>
  <si>
    <t>SOPORTE COLA 2023 - Mes de Enero 2023.docx</t>
  </si>
  <si>
    <t>Se realizó el informe de seguimiento al plan de austeridad en el gasto publico con corte a marzo 31,  el cual fue publicado en la página web de la entidad.</t>
  </si>
  <si>
    <t>SOPORTE COLA 2023 - Mes de abril 2023.docx</t>
  </si>
  <si>
    <t>3. Informe publicado en la Página WEB</t>
  </si>
  <si>
    <t>Se realizó el informe de seguimiento a las PQRSD con corte a 31 de diciembre de 2022, el cual fue publicado en la página web de la entidad.</t>
  </si>
  <si>
    <t>4. Informe publicado en la Página WEB</t>
  </si>
  <si>
    <t>Con corte a diciembre 31, se realizó la evaluación al Sistema de Control Interno correspondiente al segundo semestre del 2022 y fue publicado en la página web de la entidad</t>
  </si>
  <si>
    <t xml:space="preserve">5. Certificado de cumplimiento emitido por la Función Publica </t>
  </si>
  <si>
    <t xml:space="preserve"> Se tiene programado para el segundo trimestre 2023, de conformidad a la directrices impartidas por el DAFP</t>
  </si>
  <si>
    <t xml:space="preserve">El DAFP habilitó en el mes de junio el aplicativo para diligenciar el FURAG, el cual tiene un plazo perentorio que se cumple el día 26 de julio </t>
  </si>
  <si>
    <t xml:space="preserve">6. Informe cargado en la página WEB de FONVALMED </t>
  </si>
  <si>
    <t>Se realizó el informe de seguimiento al PAAC con corte a 31 de diciembre 2022,  el cual fue publicado en la página web de la entidad.</t>
  </si>
  <si>
    <t>7. Informe semestral a la Dirección General</t>
  </si>
  <si>
    <t xml:space="preserve">Se efectúa seguimiento al plan de acción de la entidad con corte al 31 de diciembre de 2022. </t>
  </si>
  <si>
    <t>INFORME DE SEGUIMIENTO A LA EJECUCIÓN DEL PLAN ACCIÓN 2022.pdf</t>
  </si>
  <si>
    <t>En el mes de julio se realiza seguimiento al PA con corte al 30 de junio, medición que quedará reflejada en el tercer trimestre</t>
  </si>
  <si>
    <t xml:space="preserve">8. Elaboración de informe anual sobre cumplimiento al MIN TIC </t>
  </si>
  <si>
    <t>Se realizó el informe de cumplimiento normativo de uso de software vigencia 2022 y se publicó en la página web</t>
  </si>
  <si>
    <t>SOPORTE COLA 2023 - Mes de marzo 2023.docx</t>
  </si>
  <si>
    <t xml:space="preserve">9. Dejar registro en la Matriz de Riesgos de cada proceso </t>
  </si>
  <si>
    <t>Se efectúa seguimiento a la gestión de riesgos de la entidad con corte a 31 de diciembre de 2022</t>
  </si>
  <si>
    <t>Matriz de Riesgos 2022</t>
  </si>
  <si>
    <t>En el mes de julio se realiza seguimiento al Mapa de Riesgos con corte al 30 de junio, medición que quedará reflejada en el tercer trimestre</t>
  </si>
  <si>
    <t xml:space="preserve">10. Informe sobre el estado de los planes de mejoramiento a los distintos equipos y a la Dirección General, a través de la matriz del plan de mejoramiento </t>
  </si>
  <si>
    <t>Se efectúa cosntante seguimiento a los planes de mejoramiento producto de las auditorías internas basadas en riesgos a los proceso gestión contractual y servicio al ciudadano</t>
  </si>
  <si>
    <t>Proceso servicio al ciudadano</t>
  </si>
  <si>
    <t>En el primer semestre se realizó seguimiento al cumplimiento de las actividades propuestas en los planes de mejoramiento realizados a las auditorias internas, cuyas fechas estaban para cumplirse en el 2023; tales como: Proceso de Gestión Contractual 2023; Cobro Coactivo 2022; Cartera 2022</t>
  </si>
  <si>
    <t>https://fondom.sharepoint.com/:f:/s/Fonvalmed2/EobYp5E67_5Hod1f3i0CJmMBPiK1ZkAt3vrGUb2Yp93E4A?e=MbmrVM
https://fondom.sharepoint.com/:f:/s/Fonvalmed2/EjGL84zOzVlLptVAYpCg_p0Bsg3OiIoq32zLh0RDKvil4g?e=zATfTE
https://fondom.sharepoint.com/:f:/s/Fonvalmed2/EuO8JNOlOQZKoPSf1h3toKEBZrDETYi6tuG5sOAGPVJzLQ?e=2ldxKW</t>
  </si>
  <si>
    <t xml:space="preserve">11. Informe sobre el estado de los planes de mejoramiento a los equipos responsables y a la Dirección General, a través de la matriz del plan de mejoramiento </t>
  </si>
  <si>
    <t>Se realizó seguimiento a los planes de mejoramiento de la CGM con corte a diciembre 31 de 2023 y se publicó en el aplicativo de Gestión Transparencia en el marco de la rendición de cuentas.</t>
  </si>
  <si>
    <t>En el primer semestre se formuló el plan de mejoramiento parcial de la auditoria realizada por la Contraloria a la vigencia 2022, el cual contiene acciones para implementarse el en segundo semestre del 2023.</t>
  </si>
  <si>
    <t>12. Informe Anual entregado a la Dirección General</t>
  </si>
  <si>
    <t xml:space="preserve"> Se tiene programado para el segundo trimestre 2023</t>
  </si>
  <si>
    <t>En el mes de mayo se realizó el informe de seguimiento a la inscripción de trámites administrativos en el SUIT y fue publicado en la página web de la entidad.</t>
  </si>
  <si>
    <t>SOPORTE COLA 2023 - Mes de mayo 2023.docx</t>
  </si>
  <si>
    <t>13. Informe Anual entregado a la Dirección General</t>
  </si>
  <si>
    <t>Programado para el segundo semestre</t>
  </si>
  <si>
    <t>Desde Control Interno se ha venido revisando los avances y cambios en el PINAR; sin embargo, se tiene establecido la revisión total para el segundo semestre del 2023, con el fin de validar el cumplimiento de éste.</t>
  </si>
  <si>
    <t>PINAR 2021-2023 Seguimiento - Respuesta GD 1.xlsx</t>
  </si>
  <si>
    <t>14. Informe Plataforma Procuraduría</t>
  </si>
  <si>
    <t>15. Rendición de Cuenta en Gestión Transparente</t>
  </si>
  <si>
    <t>Se realizó seguimiento y acompañamiento a los procesos en la rendición de cuenta vigencia 2022 en el aplicativo de Gestión Transparente.</t>
  </si>
  <si>
    <t>Auditoria interna</t>
  </si>
  <si>
    <t>1.     Auditoría interna al proceso Gestión de obras (obras Los Parra y Los Balsos) componente jurídico etapa contractual.</t>
  </si>
  <si>
    <t>Se tiene programada para el mes de julio de 2023</t>
  </si>
  <si>
    <t>En junio se inicio la auditoria de Obras, aun se encuentra en desarrollo</t>
  </si>
  <si>
    <t>Obras</t>
  </si>
  <si>
    <t>2.     Auditoría interna al subproceso Planeación financiera y presupuestal (cierre 2022 y ejecución 1er trimestre 2023)</t>
  </si>
  <si>
    <t>Se tiene programada para el mes de mayo de 2023</t>
  </si>
  <si>
    <t>En junio se inicio la auditoria de Presupuesto, aun se encuentra en desarrollo</t>
  </si>
  <si>
    <t>Presupuesto</t>
  </si>
  <si>
    <t>3.     Auditoría Interna al Subproceso Administración de bienes y servicios - Inventario físico de bienes muebles</t>
  </si>
  <si>
    <t>Se inicio la auditoria al subproceso de bienes y servicios, se realizó la planeación de la auditoria interna, se hizo reunión de apertura, solicitud de información, análisis de la muestra, verificación de las bodegas donde reposa el inventario de consumo.</t>
  </si>
  <si>
    <t>Bienes y servicios</t>
  </si>
  <si>
    <t>Se realizó la auditoria al subproceso de Bienes y Servicios, se socializó el informe preliminar a los auditados y la alta dirección, está pendiente la formulación del plan de mejoramiento.</t>
  </si>
  <si>
    <t>CI-F-03 Informe preliminar de auditoria basada en riesgos - bienes y servicios v1.pdf</t>
  </si>
  <si>
    <t xml:space="preserve">4.     Auditoría interna al subproceso de Recaudos, Inversiones y Pagos </t>
  </si>
  <si>
    <t>Se tiene programada para el mes de septiembre de 2023</t>
  </si>
  <si>
    <t>5.     Auditoría interna al Plan Estratégico Institucional 2020-2023</t>
  </si>
  <si>
    <t>Se tiene programada para el mes de noviembre de 2023</t>
  </si>
  <si>
    <t>6.     Opcional - Auditoría interna al subproceso de Gestión documental</t>
  </si>
  <si>
    <t>Se realizó auditoria interna - arqueo a la caja menor de la entidad y se tiene pendiente la socialización con la responsable de la cm y la dirección.</t>
  </si>
  <si>
    <t>CI-F-03 Informe de auditoria interna - Caja Menor.pdf</t>
  </si>
  <si>
    <t xml:space="preserve"> PLAN DE ACCIÓN - Servicio al ciudadano</t>
  </si>
  <si>
    <t>Este proceso, es el encargado de garantizar la debida atención del ciudadano a través del suministro de información completa, verás y oportuna a la ciudadanía y adecuada atención de los trámites y las peticiones PQRSD en los diferentes canales de atención, además, garantizar el seguimiento a la implementación de las políticas de: transparencia y acceso a la información, racionalización de trámites, rendición de cuentas y participación ciudadana.</t>
  </si>
  <si>
    <t>No se ha realizado durante el primer trimestre</t>
  </si>
  <si>
    <t xml:space="preserve">No se cuenta con evidencia </t>
  </si>
  <si>
    <t>Se revisa y actualiza: 2. Procedimiento PC-M-02 Participación ciudadana en la junta de propietarios
22/06/2023 Reunión con la Junta de Propietarios del Fondo de Valorización del Poblado. Sobre los avances de las obras de Linares-Tesoro y la intervención de la Av 34 con Los González</t>
  </si>
  <si>
    <t>https://fondom-my.sharepoint.com/:f:/g/personal/jessica_castrillon_fonvalmed_gov_co/EhJLm0abH6hBuTB1Pboe3PsBEF5MaC_RpUi-kCXD4C5FYA?e=3XRKR4</t>
  </si>
  <si>
    <t xml:space="preserve">Con el grupo de participación ciudadana se verificó que el botón si funcionara e identificar si se puede realizar una caracterización al proceso. </t>
  </si>
  <si>
    <t>https://fondom-my.sharepoint.com/:w:/g/personal/jessica_castrillon_fonvalmed_gov_co/EWPbLJ6HS_dHkodJsbO-GFwB0hwnLmGGuD4VKu9HVKjTOg?e=ZBP5on</t>
  </si>
  <si>
    <t xml:space="preserve">Se verifica que el botón participa sea funcional y accesible para la comunidad </t>
  </si>
  <si>
    <t>https://forms.office.com/Pages/ResponsePage.aspx?id=OxpQJu2uaUWhFKnwmCrFeMExZgmxLo5KoACDBBYnc_xUNklTWkpIN0tDUzRZMFRDU0VTVkc1SDVCUC4u</t>
  </si>
  <si>
    <t>Gestionar el cumplimiento de la política de Servicio al Ciudadano, acorde con el Modelo Integrado de Planeación y Gestión MIPG</t>
  </si>
  <si>
    <t>Implementar la Mesa Transversal de Participación Ciudadana: esta pretende promover el reconocimiento y posicionamiento de la entidad ante la ciudad, mediante una activa participación ciudadana</t>
  </si>
  <si>
    <t>Mesa de Participación Ciudadana -Acta y soportes reunión</t>
  </si>
  <si>
    <t># de reuniones de la mesa (actas)</t>
  </si>
  <si>
    <t xml:space="preserve">Se han realizado 3 reuniones (Gestión humana, comunicaciones, planeación, obras y centro de atención) , donde se contextualiza y definen lineamientos para dar pasos a seguir para poder cumplir con el objetivo del grupo </t>
  </si>
  <si>
    <t>https://fondom-my.sharepoint.com/:f:/g/personal/jessica_castrillon_fonvalmed_gov_co/EtwdrjyGBntPuv4IHTwtMbIB2WS2gHKw6-5d8zMRXZsocg?e=p5re84</t>
  </si>
  <si>
    <t>Se han realizado 2 reuniones con el grupo transversal de participación ciudadana para el segundoi trimestre de 2023
1, Mayo 4 2023
2, Junio 7 2023</t>
  </si>
  <si>
    <t>Acta de reunión</t>
  </si>
  <si>
    <t>Plan de Acción para los grupos de Valor acorde a la caracterización realizada en el 2022</t>
  </si>
  <si>
    <t># (1 plan de acción)</t>
  </si>
  <si>
    <t>Se ha puesto en contexto y revisado el diagnostico que se realizo en mayo 2022, pero aún no se ha generado plan de trabajo</t>
  </si>
  <si>
    <t xml:space="preserve">No se ha realizado aún, se realizará en encuentro No. 6 del grupo transversal de participación ciudadana </t>
  </si>
  <si>
    <t>No se ha realizado aún</t>
  </si>
  <si>
    <t>Socialización e Implementación Plan de Acción Caracterización realizada el 2022</t>
  </si>
  <si>
    <t># (1 socialización)</t>
  </si>
  <si>
    <t>No se ha divulgado en pagina web los resultados de la caracterización de mayo de 2022</t>
  </si>
  <si>
    <t>Se encuentra divulgada en la pagina web de la entidad la caracterización realizada en el año 2022</t>
  </si>
  <si>
    <t>https://fondom.sharepoint.com/:p:/s/fonval_intranet/EZ7KhcI3oXBDspyP8hXLW1gBkVIuKImBUV4hxYTRnb6oWw?e=IwBJAn&amp;wdLOR=c9BCB2B4D-01F0-4125-A253-6CAC98DE3357</t>
  </si>
  <si>
    <t>Elaborar la carta de trato digno para el Ciudadano</t>
  </si>
  <si>
    <t># (1 carta socializadas/publicada)</t>
  </si>
  <si>
    <t xml:space="preserve">Acorde con resolución RG 2020-70  Articulo 25° El líder del subproceso Servicio al ciudadano deberá
expedir, hacer visible y actualizar anualmente una carta de trato digno al usuario, donde se especifiquen los derechos de los usuarios del FONVALMED y los medios puestos a su
disposición para garantizar su efectividad.
No se ha actualizado para el año 2023 </t>
  </si>
  <si>
    <t>Se envía a comunicaciones carta de trato digno para actualizar y publicar en la pagina web de la entidad</t>
  </si>
  <si>
    <t>https://fondom-my.sharepoint.com/:f:/g/personal/jessica_castrillon_fonvalmed_gov_co/EvtDKbjZ_PFDmk3wzwLj7dsB4yUsyYnPFks-hWc-zXxXXw?e=JzSh5f</t>
  </si>
  <si>
    <t>Garantizar la funcionalidad del botón de participación ciudadana para diferentes consultas que permiten evaluar el desempeño de Servicio al Ciudadano</t>
  </si>
  <si>
    <t>Socialización en la página WEB, de espacios de participación de Fonvalmed: Comités de Participación Ciudadana, actividades de sostenibilidad de las obras y Junta de Propietarios</t>
  </si>
  <si>
    <t># de espacios de socialización publicados</t>
  </si>
  <si>
    <t>Reuniones con la ciudadania y demás para informar sobre el avance y estado de las obras. (Estas reuniones y demás se publican a traves de las redes sociales con las que cuenta la entidad)
Para el 2do trimestre hubo 2 reuniones:
1. 22/06/2023 avances de las obras de Linares-Tesoro y la intervención de la Av 34 con Los González
2. 27042023 Socialización de los avances de las obras, las inversiones por valorización</t>
  </si>
  <si>
    <t>https://fondom-my.sharepoint.com/:f:/g/personal/jessica_castrillon_fonvalmed_gov_co/EliuFaVYbldEqP1eAusxX4kBZ61j18UuyXLswX_Xhf4Ldg?e=6nQQXh</t>
  </si>
  <si>
    <t>Realizar 2 encuesta de satisfacción del servicio en el año</t>
  </si>
  <si>
    <t># de encuestas realizadas</t>
  </si>
  <si>
    <t>Durantes los meses de enero y febrero se realizan 1 encuesta de satisfacción a traves de la plataforma CHAT la entidad y A partir del mes de marzo 2023 se empiezan a realizar encuestas de satisfacción al usuario a traves de las llamadas de entrada y salida de la entidad</t>
  </si>
  <si>
    <t>https://fondom-my.sharepoint.com/:f:/g/personal/jessica_castrillon_fonvalmed_gov_co/EglPYkEMmoJIiTHu770YbaEBa41XJvQBNwOPEvnNLVdYMg?e=P3zQzv</t>
  </si>
  <si>
    <t>Se realiza encuestas de satisfacción sobre el servicio prestado por la entidad a los contribuyentes</t>
  </si>
  <si>
    <t>https://fondom-my.sharepoint.com/:f:/g/personal/jessica_castrillon_fonvalmed_gov_co/EmQ3B2nw1WBIpZIbWoscr6gBsDlN3C-FpjCjZEVRoRwG9A?e=OCIHKn</t>
  </si>
  <si>
    <t>Implementar la Mesa Transversal de Racionalización de Trámites</t>
  </si>
  <si>
    <t>Mesa de racionalización de trámites</t>
  </si>
  <si>
    <t># de actas de reuniones / plan de gestión del mes de racionalización de tramites</t>
  </si>
  <si>
    <t xml:space="preserve">Se ha realizado 1 reunión durante este trimestre (Planeación, Cartera, trámites legales y Servicioa al ciudadano) , donde se contextualiza y definen lineamientos para dar pasos a seguir para poder cumplir con el objetivo del grupo </t>
  </si>
  <si>
    <t>https://fondom-my.sharepoint.com/:f:/g/personal/jessica_castrillon_fonvalmed_gov_co/EgBIJnRNjttPhIo9DNnR8Y0BHLt_dN7bhECSzcG7ztEv1A?e=Qrlprc</t>
  </si>
  <si>
    <t>Se realiza reunión con trámites legales para identificar que trámite se puede realizar a algunas peticiones que llegan a traves de la plataforma Mercurio</t>
  </si>
  <si>
    <t>https://fondom-my.sharepoint.com/:b:/g/personal/jessica_castrillon_fonvalmed_gov_co/EeVR2eAc5rBAmS87VMntFeABlnlqY0P4nwCgY25ZZOfUkg?e=lZ9wi7</t>
  </si>
  <si>
    <t>1 2</t>
  </si>
  <si>
    <t>Evaluar y Racionalizar los trámites de la entidad</t>
  </si>
  <si>
    <t># de tramites racionalizados / total tramites existentes</t>
  </si>
  <si>
    <t>Se racionaliza los solicitudes de levantamiento de gravamen y expedición de paz y salvos que llegan a traves de la plataforma Mercurio
Campaña de Autogestión de paz y salvos en línea</t>
  </si>
  <si>
    <t>Hacer seguimiento en la Plataforma del SUIT a la actualización de los trámites de servicio al ciudadano</t>
  </si>
  <si>
    <t>Informes de seguimiento</t>
  </si>
  <si>
    <t>Se actualiza la información de trámites en plataforma SUIT</t>
  </si>
  <si>
    <t>https://fondom-my.sharepoint.com/:f:/g/personal/jessica_castrillon_fonvalmed_gov_co/Em_HoJD_ASJEtJ7mNTnf--YB8QGuPvaWjU9tgUCRx72oWg?e=aAVIaW</t>
  </si>
  <si>
    <t>Se actualiza nombre de trámite en SUIT: Solicitud de traslado de la contribución por valorización para que este coincida con la información reportada en la página web</t>
  </si>
  <si>
    <t>https://fondom-my.sharepoint.com/:w:/g/personal/jessica_castrillon_fonvalmed_gov_co/EaukLgu5iA5Nm5UfNyr5JRYBCK5dOWcjm1tTdwoU1g_Kqg?e=4ZjQwW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</si>
</sst>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 #,##0_-;\-&quot;$&quot;\ * #,##0_-;_-&quot;$&quot;\ * &quot;-&quot;_-;_-@_-"/>
    <numFmt numFmtId="165" formatCode="0.0%"/>
    <numFmt numFmtId="166" formatCode="_-* #,##0_-;\-* #,##0_-;_-* &quot;-&quot;??_-;_-@_-"/>
  </numFmts>
  <fonts count="42">
    <font>
      <sz val="11"/>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8"/>
      <color theme="1"/>
      <name val="Arial"/>
      <family val="2"/>
    </font>
    <font>
      <sz val="8"/>
      <color theme="1"/>
      <name val="Arial"/>
      <family val="2"/>
    </font>
    <font>
      <b/>
      <sz val="8"/>
      <color rgb="FF000000"/>
      <name val="Arial"/>
      <family val="2"/>
    </font>
    <font>
      <sz val="8"/>
      <color rgb="FF000000"/>
      <name val="Arial"/>
      <family val="2"/>
    </font>
    <font>
      <sz val="8"/>
      <color rgb="FFFF0000"/>
      <name val="Arial"/>
      <family val="2"/>
    </font>
    <font>
      <u/>
      <sz val="9"/>
      <color theme="10"/>
      <name val="Calibri"/>
      <family val="2"/>
      <scheme val="minor"/>
    </font>
    <font>
      <sz val="8"/>
      <name val="Calibri"/>
      <family val="2"/>
      <scheme val="minor"/>
    </font>
    <font>
      <sz val="11"/>
      <name val="Calibri"/>
      <family val="2"/>
      <scheme val="minor"/>
    </font>
    <font>
      <sz val="8"/>
      <color theme="1"/>
      <name val="Arial"/>
      <family val="2"/>
    </font>
    <font>
      <b/>
      <sz val="11"/>
      <name val="Calibri"/>
      <family val="2"/>
      <scheme val="minor"/>
    </font>
    <font>
      <b/>
      <u/>
      <sz val="11"/>
      <color theme="10"/>
      <name val="Calibri"/>
      <family val="2"/>
      <scheme val="minor"/>
    </font>
    <font>
      <b/>
      <sz val="14"/>
      <color theme="1"/>
      <name val="Arial"/>
      <family val="2"/>
    </font>
    <font>
      <b/>
      <sz val="10"/>
      <name val="Arial"/>
      <family val="2"/>
    </font>
    <font>
      <sz val="10"/>
      <name val="Arial"/>
      <family val="2"/>
    </font>
    <font>
      <sz val="10"/>
      <color theme="1"/>
      <name val="Arial"/>
      <family val="2"/>
    </font>
    <font>
      <b/>
      <sz val="12"/>
      <color theme="1"/>
      <name val="Calibri"/>
      <family val="2"/>
      <scheme val="minor"/>
    </font>
    <font>
      <sz val="8"/>
      <color theme="1"/>
      <name val="Arial"/>
    </font>
    <font>
      <u/>
      <sz val="8"/>
      <color theme="10"/>
      <name val="Calibri"/>
      <family val="2"/>
      <scheme val="minor"/>
    </font>
    <font>
      <sz val="8"/>
      <color rgb="FF000000"/>
      <name val="Arial"/>
    </font>
    <font>
      <b/>
      <sz val="8"/>
      <color rgb="FF000000"/>
      <name val="Arial"/>
    </font>
    <font>
      <sz val="8"/>
      <color rgb="FFFF0000"/>
      <name val="Arial"/>
    </font>
    <font>
      <sz val="8"/>
      <name val="Arial"/>
    </font>
    <font>
      <b/>
      <sz val="8"/>
      <color theme="1"/>
      <name val="Arial"/>
    </font>
    <font>
      <sz val="8"/>
      <color theme="10"/>
      <name val="Arial"/>
    </font>
    <font>
      <vertAlign val="superscript"/>
      <sz val="8"/>
      <color theme="1"/>
      <name val="Arial"/>
    </font>
    <font>
      <u/>
      <sz val="8"/>
      <color theme="10"/>
      <name val="Arial"/>
    </font>
    <font>
      <u/>
      <sz val="9"/>
      <color theme="10"/>
      <name val="Arial"/>
    </font>
    <font>
      <sz val="9"/>
      <color theme="1"/>
      <name val="Calibri"/>
      <family val="2"/>
      <charset val="1"/>
    </font>
    <font>
      <sz val="11"/>
      <color rgb="FF444444"/>
      <name val="Calibri"/>
      <family val="2"/>
      <charset val="1"/>
    </font>
    <font>
      <b/>
      <sz val="14"/>
      <color rgb="FF000000"/>
      <name val="Calibri"/>
    </font>
    <font>
      <sz val="11"/>
      <color rgb="FF000000"/>
      <name val="Calibri"/>
    </font>
    <font>
      <b/>
      <sz val="11"/>
      <color rgb="FF000000"/>
      <name val="Calibri"/>
    </font>
    <font>
      <sz val="8"/>
      <color rgb="FF000000"/>
      <name val="Calibri"/>
    </font>
    <font>
      <u/>
      <sz val="11"/>
      <name val="Calibri"/>
      <family val="2"/>
      <scheme val="minor"/>
    </font>
    <font>
      <sz val="9"/>
      <color indexed="81"/>
      <name val="Tahoma"/>
      <family val="2"/>
    </font>
    <font>
      <b/>
      <sz val="9"/>
      <color indexed="81"/>
      <name val="Tahoma"/>
      <family val="2"/>
    </font>
  </fonts>
  <fills count="25">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CCCC"/>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2CC"/>
        <bgColor indexed="64"/>
      </patternFill>
    </fill>
    <fill>
      <patternFill patternType="solid">
        <fgColor rgb="FFFFCCCC"/>
        <bgColor rgb="FF000000"/>
      </patternFill>
    </fill>
    <fill>
      <patternFill patternType="solid">
        <fgColor rgb="FFFFF2CC"/>
        <bgColor rgb="FF000000"/>
      </patternFill>
    </fill>
    <fill>
      <patternFill patternType="solid">
        <fgColor rgb="FFE7E6E6"/>
        <bgColor rgb="FF000000"/>
      </patternFill>
    </fill>
    <fill>
      <patternFill patternType="solid">
        <fgColor theme="9"/>
        <bgColor indexed="64"/>
      </patternFill>
    </fill>
    <fill>
      <patternFill patternType="solid">
        <fgColor theme="8"/>
        <bgColor indexed="64"/>
      </patternFill>
    </fill>
    <fill>
      <patternFill patternType="solid">
        <fgColor rgb="FF92D05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rgb="FF000000"/>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right/>
      <top style="medium">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cellStyleXfs>
  <cellXfs count="595">
    <xf numFmtId="0" fontId="0" fillId="0" borderId="0" xfId="0"/>
    <xf numFmtId="0" fontId="1" fillId="0" borderId="1" xfId="0" applyFont="1" applyBorder="1" applyAlignment="1">
      <alignment horizontal="center" vertical="center"/>
    </xf>
    <xf numFmtId="0" fontId="2" fillId="0" borderId="0" xfId="1"/>
    <xf numFmtId="0" fontId="1" fillId="6"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7" borderId="1" xfId="0" applyFont="1" applyFill="1" applyBorder="1" applyAlignment="1">
      <alignment horizontal="center" vertical="center"/>
    </xf>
    <xf numFmtId="0" fontId="1" fillId="5" borderId="1" xfId="0" applyFont="1" applyFill="1" applyBorder="1" applyAlignment="1">
      <alignment horizontal="center"/>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9" fillId="6" borderId="7" xfId="0" applyFont="1" applyFill="1" applyBorder="1" applyAlignment="1">
      <alignment horizontal="center" vertical="center" wrapText="1"/>
    </xf>
    <xf numFmtId="9" fontId="9" fillId="6" borderId="7" xfId="0" applyNumberFormat="1" applyFont="1" applyFill="1" applyBorder="1" applyAlignment="1">
      <alignment horizontal="center" vertical="center" wrapText="1"/>
    </xf>
    <xf numFmtId="0" fontId="7" fillId="9" borderId="7"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7" fillId="9" borderId="7" xfId="0" applyFont="1" applyFill="1" applyBorder="1" applyAlignment="1">
      <alignment horizontal="center" vertical="center"/>
    </xf>
    <xf numFmtId="9" fontId="7" fillId="9" borderId="7" xfId="0" applyNumberFormat="1" applyFont="1" applyFill="1" applyBorder="1" applyAlignment="1">
      <alignment horizontal="center" vertical="center"/>
    </xf>
    <xf numFmtId="0" fontId="7" fillId="10" borderId="1" xfId="0" applyFont="1" applyFill="1" applyBorder="1" applyAlignment="1">
      <alignment horizontal="center" vertical="center" wrapText="1"/>
    </xf>
    <xf numFmtId="9" fontId="7" fillId="10"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xf>
    <xf numFmtId="9" fontId="7" fillId="6" borderId="1" xfId="2" applyFont="1" applyFill="1" applyBorder="1" applyAlignment="1">
      <alignment horizontal="center" vertical="center"/>
    </xf>
    <xf numFmtId="9" fontId="7" fillId="9" borderId="7" xfId="2" applyFont="1" applyFill="1" applyBorder="1" applyAlignment="1">
      <alignment horizontal="center" vertical="center"/>
    </xf>
    <xf numFmtId="9" fontId="7" fillId="10" borderId="1" xfId="2" applyFont="1" applyFill="1" applyBorder="1" applyAlignment="1">
      <alignment horizontal="center" vertical="center" wrapText="1"/>
    </xf>
    <xf numFmtId="9" fontId="7" fillId="0" borderId="0" xfId="2" applyFont="1" applyAlignment="1">
      <alignment horizontal="center" vertical="center"/>
    </xf>
    <xf numFmtId="0" fontId="6" fillId="0" borderId="0" xfId="0" applyFont="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1" xfId="0" applyFont="1" applyFill="1" applyBorder="1" applyAlignment="1">
      <alignment vertical="center"/>
    </xf>
    <xf numFmtId="9" fontId="7" fillId="6" borderId="1" xfId="0" applyNumberFormat="1" applyFont="1" applyFill="1" applyBorder="1" applyAlignment="1">
      <alignment vertical="center"/>
    </xf>
    <xf numFmtId="0" fontId="7" fillId="0" borderId="0" xfId="0" applyFont="1" applyAlignment="1">
      <alignment vertical="center" wrapText="1"/>
    </xf>
    <xf numFmtId="0" fontId="7" fillId="11" borderId="1" xfId="0" applyFont="1" applyFill="1" applyBorder="1" applyAlignment="1">
      <alignment vertical="center" wrapText="1"/>
    </xf>
    <xf numFmtId="0" fontId="7" fillId="11" borderId="1" xfId="0" applyFont="1" applyFill="1" applyBorder="1" applyAlignment="1">
      <alignment horizontal="center" vertical="center"/>
    </xf>
    <xf numFmtId="9" fontId="7" fillId="11" borderId="1" xfId="2" applyFont="1" applyFill="1" applyBorder="1" applyAlignment="1">
      <alignment horizontal="center" vertical="center"/>
    </xf>
    <xf numFmtId="9" fontId="7" fillId="10" borderId="1" xfId="2" applyFont="1" applyFill="1" applyBorder="1" applyAlignment="1">
      <alignment horizontal="center" vertical="center"/>
    </xf>
    <xf numFmtId="9" fontId="6" fillId="0" borderId="1" xfId="2" applyFont="1" applyFill="1" applyBorder="1" applyAlignment="1">
      <alignment horizontal="center" vertical="center" wrapText="1"/>
    </xf>
    <xf numFmtId="9" fontId="7" fillId="11" borderId="1" xfId="0" applyNumberFormat="1" applyFont="1" applyFill="1" applyBorder="1" applyAlignment="1">
      <alignment vertical="center" wrapText="1"/>
    </xf>
    <xf numFmtId="9" fontId="7" fillId="6" borderId="1" xfId="0" applyNumberFormat="1" applyFont="1" applyFill="1" applyBorder="1" applyAlignment="1">
      <alignment horizontal="center" vertical="center"/>
    </xf>
    <xf numFmtId="0" fontId="7" fillId="11" borderId="1" xfId="0" applyFont="1" applyFill="1" applyBorder="1" applyAlignment="1">
      <alignment horizontal="center" vertical="center" wrapText="1"/>
    </xf>
    <xf numFmtId="9" fontId="7" fillId="11" borderId="1" xfId="2" applyFont="1" applyFill="1" applyBorder="1" applyAlignment="1">
      <alignment horizontal="center" vertical="center" wrapText="1"/>
    </xf>
    <xf numFmtId="9" fontId="7" fillId="11"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xf>
    <xf numFmtId="9" fontId="7" fillId="10" borderId="1" xfId="0" applyNumberFormat="1" applyFont="1" applyFill="1" applyBorder="1" applyAlignment="1">
      <alignment horizontal="center" vertical="center"/>
    </xf>
    <xf numFmtId="9" fontId="7" fillId="0" borderId="0" xfId="2" applyFont="1" applyAlignment="1">
      <alignment horizontal="center" vertical="center" wrapText="1"/>
    </xf>
    <xf numFmtId="9" fontId="7" fillId="6" borderId="1" xfId="0" applyNumberFormat="1" applyFont="1" applyFill="1" applyBorder="1" applyAlignment="1">
      <alignment horizontal="center" vertical="center" wrapText="1"/>
    </xf>
    <xf numFmtId="9" fontId="7" fillId="6" borderId="1" xfId="2"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horizontal="center" vertical="center"/>
    </xf>
    <xf numFmtId="9" fontId="7" fillId="12" borderId="1" xfId="0" applyNumberFormat="1" applyFont="1" applyFill="1" applyBorder="1" applyAlignment="1">
      <alignment horizontal="center" vertical="center"/>
    </xf>
    <xf numFmtId="9" fontId="7" fillId="12" borderId="1" xfId="0" applyNumberFormat="1" applyFont="1" applyFill="1" applyBorder="1" applyAlignment="1">
      <alignment horizontal="center" vertical="center" wrapText="1"/>
    </xf>
    <xf numFmtId="9" fontId="7" fillId="12" borderId="1" xfId="2" applyFont="1" applyFill="1" applyBorder="1" applyAlignment="1">
      <alignment horizontal="center" vertical="center"/>
    </xf>
    <xf numFmtId="0" fontId="8" fillId="0" borderId="7" xfId="0" applyFont="1" applyBorder="1" applyAlignment="1">
      <alignment horizontal="center" vertical="center" wrapText="1"/>
    </xf>
    <xf numFmtId="9" fontId="6" fillId="0" borderId="7" xfId="2" applyFont="1" applyFill="1" applyBorder="1" applyAlignment="1">
      <alignment horizontal="center" vertical="center" wrapText="1"/>
    </xf>
    <xf numFmtId="0" fontId="7" fillId="10" borderId="1" xfId="0" applyFont="1" applyFill="1" applyBorder="1" applyAlignment="1">
      <alignment horizontal="left" vertical="center" wrapText="1" indent="2"/>
    </xf>
    <xf numFmtId="0" fontId="7" fillId="10" borderId="1" xfId="0" applyFont="1" applyFill="1" applyBorder="1" applyAlignment="1">
      <alignment horizontal="left" vertical="center" wrapText="1"/>
    </xf>
    <xf numFmtId="0" fontId="7" fillId="10" borderId="1" xfId="0" applyFont="1" applyFill="1" applyBorder="1" applyAlignment="1">
      <alignment wrapText="1"/>
    </xf>
    <xf numFmtId="0" fontId="7" fillId="10" borderId="7"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5" xfId="0" applyFont="1" applyFill="1" applyBorder="1" applyAlignment="1">
      <alignment horizontal="center" vertical="center" wrapText="1"/>
    </xf>
    <xf numFmtId="41" fontId="7" fillId="10" borderId="1" xfId="3" applyFont="1" applyFill="1" applyBorder="1" applyAlignment="1">
      <alignment horizontal="center" vertical="center"/>
    </xf>
    <xf numFmtId="0" fontId="10" fillId="14"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0" xfId="0" applyFont="1" applyFill="1" applyBorder="1" applyAlignment="1">
      <alignment vertical="center" wrapText="1"/>
    </xf>
    <xf numFmtId="165" fontId="7" fillId="6" borderId="1" xfId="2" applyNumberFormat="1" applyFont="1" applyFill="1" applyBorder="1" applyAlignment="1">
      <alignment horizontal="center" vertical="center" wrapText="1"/>
    </xf>
    <xf numFmtId="9" fontId="7" fillId="11" borderId="7" xfId="2" applyFont="1" applyFill="1" applyBorder="1" applyAlignment="1">
      <alignment horizontal="center" vertical="center" wrapText="1"/>
    </xf>
    <xf numFmtId="9" fontId="7" fillId="10" borderId="10" xfId="2" applyFont="1" applyFill="1" applyBorder="1" applyAlignment="1">
      <alignment horizontal="center" vertical="center" wrapText="1"/>
    </xf>
    <xf numFmtId="9" fontId="7" fillId="10" borderId="10" xfId="2" applyFont="1" applyFill="1" applyBorder="1" applyAlignment="1">
      <alignment vertical="center" wrapText="1"/>
    </xf>
    <xf numFmtId="0" fontId="2" fillId="10" borderId="1" xfId="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3" xfId="0" applyFont="1" applyFill="1" applyBorder="1" applyAlignment="1">
      <alignment horizontal="center" vertical="center"/>
    </xf>
    <xf numFmtId="0" fontId="7" fillId="10" borderId="18" xfId="0" applyFont="1" applyFill="1" applyBorder="1" applyAlignment="1">
      <alignment horizontal="center" vertical="center" wrapText="1"/>
    </xf>
    <xf numFmtId="0" fontId="7" fillId="10" borderId="18" xfId="0" applyFont="1" applyFill="1" applyBorder="1" applyAlignment="1">
      <alignment horizontal="center" vertical="center"/>
    </xf>
    <xf numFmtId="0" fontId="7" fillId="6" borderId="7" xfId="0" applyFont="1" applyFill="1" applyBorder="1" applyAlignment="1">
      <alignment horizontal="center" vertical="center" wrapText="1"/>
    </xf>
    <xf numFmtId="0" fontId="2" fillId="6" borderId="1" xfId="1" applyFill="1" applyBorder="1" applyAlignment="1">
      <alignment horizontal="center" vertical="center" wrapText="1"/>
    </xf>
    <xf numFmtId="0" fontId="2" fillId="6" borderId="1" xfId="1" applyFill="1" applyBorder="1" applyAlignment="1">
      <alignment horizontal="center" vertical="center"/>
    </xf>
    <xf numFmtId="0" fontId="9" fillId="6" borderId="1" xfId="0" applyFont="1" applyFill="1" applyBorder="1" applyAlignment="1">
      <alignment vertical="center" wrapText="1"/>
    </xf>
    <xf numFmtId="9" fontId="9" fillId="6" borderId="1" xfId="0" applyNumberFormat="1" applyFont="1" applyFill="1" applyBorder="1" applyAlignment="1">
      <alignment vertical="center" wrapText="1"/>
    </xf>
    <xf numFmtId="9" fontId="6" fillId="0" borderId="1" xfId="2" applyFont="1" applyBorder="1" applyAlignment="1">
      <alignment horizontal="center" vertical="center"/>
    </xf>
    <xf numFmtId="0" fontId="2" fillId="9" borderId="7" xfId="1" applyFill="1" applyBorder="1" applyAlignment="1">
      <alignment horizontal="center" vertical="center" wrapText="1"/>
    </xf>
    <xf numFmtId="0" fontId="2" fillId="12" borderId="1" xfId="1" applyFill="1" applyBorder="1" applyAlignment="1">
      <alignment horizontal="center" vertical="center" wrapText="1"/>
    </xf>
    <xf numFmtId="9" fontId="6" fillId="0" borderId="1" xfId="2" applyFont="1" applyBorder="1" applyAlignment="1">
      <alignment horizontal="center" vertical="center" wrapText="1"/>
    </xf>
    <xf numFmtId="0" fontId="2" fillId="10" borderId="20" xfId="1" applyFill="1" applyBorder="1" applyAlignment="1">
      <alignment horizontal="center" vertical="center" wrapText="1"/>
    </xf>
    <xf numFmtId="0" fontId="2" fillId="10" borderId="9" xfId="1" applyFill="1" applyBorder="1" applyAlignment="1">
      <alignment horizontal="center" vertical="center" wrapText="1"/>
    </xf>
    <xf numFmtId="0" fontId="2" fillId="10" borderId="15" xfId="1" applyFill="1" applyBorder="1" applyAlignment="1">
      <alignment horizontal="center" vertical="center" wrapText="1"/>
    </xf>
    <xf numFmtId="0" fontId="7" fillId="10" borderId="22" xfId="0" applyFont="1" applyFill="1" applyBorder="1" applyAlignment="1">
      <alignment horizontal="center" vertical="center" wrapText="1"/>
    </xf>
    <xf numFmtId="0" fontId="2" fillId="10" borderId="17" xfId="1" applyFill="1" applyBorder="1" applyAlignment="1">
      <alignment horizontal="center" vertical="center" wrapText="1"/>
    </xf>
    <xf numFmtId="0" fontId="2" fillId="10" borderId="18" xfId="1" applyFill="1" applyBorder="1" applyAlignment="1">
      <alignment horizontal="center" vertical="center" wrapText="1"/>
    </xf>
    <xf numFmtId="0" fontId="11" fillId="6" borderId="1" xfId="1" applyFont="1" applyFill="1" applyBorder="1" applyAlignment="1">
      <alignment vertical="center" wrapText="1"/>
    </xf>
    <xf numFmtId="0" fontId="2" fillId="10" borderId="1" xfId="1" applyFill="1" applyBorder="1" applyAlignment="1">
      <alignment wrapText="1"/>
    </xf>
    <xf numFmtId="0" fontId="2" fillId="10" borderId="1" xfId="1" applyFill="1" applyBorder="1"/>
    <xf numFmtId="0" fontId="9" fillId="15" borderId="1" xfId="0" applyFont="1" applyFill="1" applyBorder="1" applyAlignment="1">
      <alignment horizontal="center" vertical="center"/>
    </xf>
    <xf numFmtId="0" fontId="9" fillId="15" borderId="1" xfId="0" applyFont="1" applyFill="1" applyBorder="1" applyAlignment="1">
      <alignment horizontal="center" vertical="center" wrapText="1"/>
    </xf>
    <xf numFmtId="41" fontId="7" fillId="10" borderId="13" xfId="3" applyFont="1" applyFill="1" applyBorder="1" applyAlignment="1">
      <alignment horizontal="center" vertical="center"/>
    </xf>
    <xf numFmtId="9" fontId="7" fillId="10" borderId="18" xfId="2" applyFont="1" applyFill="1" applyBorder="1" applyAlignment="1">
      <alignment horizontal="center" vertical="center"/>
    </xf>
    <xf numFmtId="9" fontId="9" fillId="16" borderId="1" xfId="0" applyNumberFormat="1" applyFont="1" applyFill="1" applyBorder="1" applyAlignment="1">
      <alignment horizontal="center" vertical="center" wrapText="1"/>
    </xf>
    <xf numFmtId="0" fontId="9" fillId="16" borderId="1" xfId="0" applyFont="1" applyFill="1" applyBorder="1" applyAlignment="1">
      <alignment horizontal="center" vertical="center" wrapText="1"/>
    </xf>
    <xf numFmtId="0" fontId="2" fillId="16" borderId="1" xfId="1" applyFill="1" applyBorder="1" applyAlignment="1">
      <alignment horizontal="center" vertical="center" wrapText="1"/>
    </xf>
    <xf numFmtId="9" fontId="9" fillId="15" borderId="1" xfId="0" applyNumberFormat="1" applyFont="1" applyFill="1" applyBorder="1" applyAlignment="1">
      <alignment horizontal="center" vertical="center"/>
    </xf>
    <xf numFmtId="0" fontId="2" fillId="15" borderId="1" xfId="1" applyFill="1" applyBorder="1" applyAlignment="1">
      <alignment horizontal="center" vertical="center" wrapText="1"/>
    </xf>
    <xf numFmtId="0" fontId="7" fillId="6" borderId="7" xfId="0" applyFont="1" applyFill="1" applyBorder="1" applyAlignment="1">
      <alignment horizontal="center" vertical="center"/>
    </xf>
    <xf numFmtId="9" fontId="7" fillId="6" borderId="7" xfId="0" applyNumberFormat="1" applyFont="1" applyFill="1" applyBorder="1" applyAlignment="1">
      <alignment horizontal="center" vertical="center" wrapText="1"/>
    </xf>
    <xf numFmtId="9" fontId="7" fillId="6" borderId="1" xfId="2" applyFont="1" applyFill="1" applyBorder="1" applyAlignment="1">
      <alignment vertical="center" wrapText="1"/>
    </xf>
    <xf numFmtId="0" fontId="7" fillId="6" borderId="7" xfId="0" applyFont="1" applyFill="1" applyBorder="1" applyAlignment="1">
      <alignment vertical="center" wrapText="1"/>
    </xf>
    <xf numFmtId="0" fontId="8" fillId="6" borderId="1" xfId="0" applyFont="1" applyFill="1" applyBorder="1" applyAlignment="1">
      <alignment vertical="center" wrapText="1"/>
    </xf>
    <xf numFmtId="0" fontId="0" fillId="0" borderId="0" xfId="0" applyAlignment="1">
      <alignment horizontal="left" vertical="center"/>
    </xf>
    <xf numFmtId="9" fontId="0" fillId="0" borderId="0" xfId="2" applyFont="1" applyAlignment="1">
      <alignment horizontal="center"/>
    </xf>
    <xf numFmtId="0" fontId="2" fillId="13" borderId="14" xfId="4" applyFill="1" applyBorder="1" applyAlignment="1">
      <alignment horizontal="center" vertical="center" wrapText="1"/>
    </xf>
    <xf numFmtId="0" fontId="2" fillId="13" borderId="16" xfId="4" applyFill="1" applyBorder="1" applyAlignment="1">
      <alignment horizontal="center" vertical="center" wrapText="1"/>
    </xf>
    <xf numFmtId="41" fontId="7" fillId="10" borderId="18" xfId="3" applyFont="1" applyFill="1" applyBorder="1" applyAlignment="1">
      <alignment horizontal="center" vertical="center"/>
    </xf>
    <xf numFmtId="0" fontId="2" fillId="13" borderId="19" xfId="4" applyFill="1" applyBorder="1" applyAlignment="1">
      <alignment horizontal="center" vertical="center" wrapText="1"/>
    </xf>
    <xf numFmtId="9" fontId="7" fillId="10" borderId="13" xfId="2" applyFont="1" applyFill="1" applyBorder="1" applyAlignment="1">
      <alignment horizontal="center" vertical="center"/>
    </xf>
    <xf numFmtId="0" fontId="0" fillId="0" borderId="0" xfId="0" applyAlignment="1">
      <alignment horizontal="center" vertical="center"/>
    </xf>
    <xf numFmtId="0" fontId="9" fillId="0" borderId="1" xfId="0" applyFont="1" applyBorder="1" applyAlignment="1">
      <alignment horizontal="center" vertical="center" wrapText="1"/>
    </xf>
    <xf numFmtId="0" fontId="9" fillId="14" borderId="7" xfId="0" applyFont="1" applyFill="1" applyBorder="1" applyAlignment="1">
      <alignment vertical="center" wrapText="1"/>
    </xf>
    <xf numFmtId="0" fontId="14" fillId="0" borderId="0" xfId="0" applyFont="1" applyAlignment="1">
      <alignment horizontal="center" vertical="center"/>
    </xf>
    <xf numFmtId="0" fontId="8" fillId="6" borderId="7" xfId="0" applyFont="1" applyFill="1" applyBorder="1" applyAlignment="1">
      <alignment vertical="center" wrapText="1"/>
    </xf>
    <xf numFmtId="9" fontId="7" fillId="6" borderId="7" xfId="0" applyNumberFormat="1" applyFont="1" applyFill="1" applyBorder="1" applyAlignment="1">
      <alignment horizontal="center" vertical="center"/>
    </xf>
    <xf numFmtId="9" fontId="7" fillId="6" borderId="1" xfId="0" applyNumberFormat="1" applyFont="1" applyFill="1" applyBorder="1" applyAlignment="1">
      <alignment vertical="center" wrapText="1"/>
    </xf>
    <xf numFmtId="9" fontId="9" fillId="16" borderId="1" xfId="2" applyFont="1" applyFill="1" applyBorder="1" applyAlignment="1">
      <alignment horizontal="center" vertical="center" wrapText="1"/>
    </xf>
    <xf numFmtId="9" fontId="9" fillId="15" borderId="1" xfId="2" applyFont="1" applyFill="1" applyBorder="1" applyAlignment="1">
      <alignment horizontal="center" vertical="center"/>
    </xf>
    <xf numFmtId="0" fontId="15" fillId="3" borderId="3" xfId="1" applyFont="1" applyFill="1" applyBorder="1" applyAlignment="1">
      <alignment horizontal="right"/>
    </xf>
    <xf numFmtId="166" fontId="8" fillId="0" borderId="1" xfId="5" applyNumberFormat="1" applyFont="1" applyBorder="1" applyAlignment="1">
      <alignment horizontal="center" vertical="center" wrapText="1"/>
    </xf>
    <xf numFmtId="166" fontId="7" fillId="10" borderId="1" xfId="5" applyNumberFormat="1" applyFont="1" applyFill="1" applyBorder="1" applyAlignment="1">
      <alignment horizontal="center" vertical="center" wrapText="1"/>
    </xf>
    <xf numFmtId="166" fontId="7" fillId="6" borderId="1" xfId="5" applyNumberFormat="1" applyFont="1" applyFill="1" applyBorder="1" applyAlignment="1">
      <alignment horizontal="center" vertical="center"/>
    </xf>
    <xf numFmtId="166" fontId="7" fillId="0" borderId="0" xfId="5" applyNumberFormat="1" applyFont="1" applyAlignment="1">
      <alignment horizontal="center" vertical="center" wrapText="1"/>
    </xf>
    <xf numFmtId="9" fontId="7" fillId="10" borderId="9" xfId="0" applyNumberFormat="1"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18" xfId="0"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165" fontId="7" fillId="6" borderId="1" xfId="2" applyNumberFormat="1" applyFont="1" applyFill="1" applyBorder="1" applyAlignment="1">
      <alignment horizontal="center" vertical="center"/>
    </xf>
    <xf numFmtId="165" fontId="7" fillId="11" borderId="7" xfId="2" applyNumberFormat="1" applyFont="1" applyFill="1" applyBorder="1" applyAlignment="1">
      <alignment horizontal="center" vertical="center" wrapText="1"/>
    </xf>
    <xf numFmtId="165" fontId="7" fillId="11" borderId="1" xfId="2" applyNumberFormat="1" applyFont="1" applyFill="1" applyBorder="1" applyAlignment="1">
      <alignment horizontal="center" vertical="center" wrapText="1"/>
    </xf>
    <xf numFmtId="165" fontId="7" fillId="10" borderId="10" xfId="2" applyNumberFormat="1" applyFont="1" applyFill="1" applyBorder="1" applyAlignment="1">
      <alignment horizontal="center" vertical="center" wrapText="1"/>
    </xf>
    <xf numFmtId="165" fontId="7" fillId="0" borderId="0" xfId="2" applyNumberFormat="1" applyFont="1" applyAlignment="1">
      <alignment horizontal="center" vertical="center"/>
    </xf>
    <xf numFmtId="165" fontId="7" fillId="10" borderId="1" xfId="2" applyNumberFormat="1" applyFont="1" applyFill="1" applyBorder="1" applyAlignment="1">
      <alignment horizontal="center" vertical="center" wrapText="1"/>
    </xf>
    <xf numFmtId="9" fontId="7" fillId="10" borderId="7" xfId="0" applyNumberFormat="1" applyFont="1" applyFill="1" applyBorder="1" applyAlignment="1">
      <alignment horizontal="center" vertical="center"/>
    </xf>
    <xf numFmtId="9" fontId="7" fillId="10" borderId="7" xfId="2" applyFont="1" applyFill="1" applyBorder="1" applyAlignment="1">
      <alignment horizontal="center" vertical="center"/>
    </xf>
    <xf numFmtId="0" fontId="16" fillId="2" borderId="3" xfId="1" applyFont="1" applyFill="1" applyBorder="1"/>
    <xf numFmtId="0" fontId="16" fillId="3" borderId="3" xfId="1" applyFont="1" applyFill="1" applyBorder="1"/>
    <xf numFmtId="0" fontId="16" fillId="4" borderId="3" xfId="1" applyFont="1" applyFill="1" applyBorder="1"/>
    <xf numFmtId="0" fontId="16" fillId="5" borderId="3" xfId="1" applyFont="1" applyFill="1" applyBorder="1"/>
    <xf numFmtId="9" fontId="7" fillId="10" borderId="9" xfId="2" applyFont="1" applyFill="1" applyBorder="1" applyAlignment="1">
      <alignment horizontal="center" vertical="center"/>
    </xf>
    <xf numFmtId="0" fontId="7" fillId="0" borderId="1" xfId="0" applyFont="1" applyBorder="1" applyAlignment="1">
      <alignment horizontal="center" vertical="center"/>
    </xf>
    <xf numFmtId="9" fontId="7" fillId="0" borderId="0" xfId="0" applyNumberFormat="1" applyFont="1" applyAlignment="1">
      <alignment horizontal="center" vertical="center"/>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2" borderId="1" xfId="0" applyFont="1" applyFill="1" applyBorder="1" applyAlignment="1" applyProtection="1">
      <alignment horizontal="center" vertical="center" wrapText="1"/>
      <protection locked="0"/>
    </xf>
    <xf numFmtId="0" fontId="18" fillId="19" borderId="1" xfId="0" applyFont="1" applyFill="1" applyBorder="1" applyAlignment="1">
      <alignment horizontal="center" vertical="center" wrapText="1"/>
    </xf>
    <xf numFmtId="0" fontId="19" fillId="20" borderId="1"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21"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20" fillId="17" borderId="1" xfId="0" applyFont="1" applyFill="1" applyBorder="1" applyAlignment="1">
      <alignment horizontal="center" vertical="center" wrapText="1"/>
    </xf>
    <xf numFmtId="0" fontId="0" fillId="0" borderId="1" xfId="0" applyBorder="1"/>
    <xf numFmtId="0" fontId="18" fillId="18" borderId="8" xfId="0" applyFont="1" applyFill="1" applyBorder="1" applyAlignment="1">
      <alignment horizontal="center" vertical="center" wrapText="1"/>
    </xf>
    <xf numFmtId="0" fontId="18" fillId="2" borderId="7" xfId="0" applyFont="1" applyFill="1" applyBorder="1" applyAlignment="1" applyProtection="1">
      <alignment horizontal="center" vertical="center" wrapText="1"/>
      <protection locked="0"/>
    </xf>
    <xf numFmtId="0" fontId="0" fillId="0" borderId="0" xfId="0" applyProtection="1">
      <protection locked="0"/>
    </xf>
    <xf numFmtId="164" fontId="0" fillId="0" borderId="0" xfId="0" applyNumberFormat="1" applyProtection="1">
      <protection locked="0"/>
    </xf>
    <xf numFmtId="9" fontId="0" fillId="0" borderId="0" xfId="2" applyFont="1" applyProtection="1">
      <protection locked="0"/>
    </xf>
    <xf numFmtId="0" fontId="7" fillId="0" borderId="1" xfId="0" applyFont="1" applyBorder="1" applyAlignment="1">
      <alignment horizontal="center" vertical="center" wrapText="1"/>
    </xf>
    <xf numFmtId="9" fontId="7" fillId="9" borderId="1" xfId="0" applyNumberFormat="1" applyFont="1" applyFill="1" applyBorder="1" applyAlignment="1">
      <alignment horizontal="center" vertical="center"/>
    </xf>
    <xf numFmtId="0" fontId="7" fillId="9" borderId="1" xfId="0" applyFont="1" applyFill="1" applyBorder="1" applyAlignment="1">
      <alignment horizontal="center" vertical="center" wrapText="1"/>
    </xf>
    <xf numFmtId="0" fontId="2" fillId="9" borderId="1" xfId="1" applyFill="1" applyBorder="1" applyAlignment="1">
      <alignment horizontal="center" vertical="center" wrapText="1"/>
    </xf>
    <xf numFmtId="0" fontId="2" fillId="10" borderId="33" xfId="1" applyFill="1" applyBorder="1" applyAlignment="1">
      <alignment horizontal="center" vertical="center" wrapText="1"/>
    </xf>
    <xf numFmtId="0" fontId="2" fillId="10" borderId="34" xfId="1" applyFill="1" applyBorder="1" applyAlignment="1">
      <alignment horizontal="center" vertical="center" wrapText="1"/>
    </xf>
    <xf numFmtId="0" fontId="7" fillId="11" borderId="5" xfId="0" applyFont="1" applyFill="1" applyBorder="1" applyAlignment="1">
      <alignment horizontal="center" vertical="center" wrapText="1"/>
    </xf>
    <xf numFmtId="0" fontId="2" fillId="10" borderId="11" xfId="1" applyFill="1" applyBorder="1" applyAlignment="1">
      <alignment horizontal="center" vertical="center" wrapText="1"/>
    </xf>
    <xf numFmtId="0" fontId="2" fillId="10" borderId="5" xfId="1" applyFill="1" applyBorder="1" applyAlignment="1">
      <alignment horizontal="center" vertical="center" wrapText="1"/>
    </xf>
    <xf numFmtId="0" fontId="7" fillId="6" borderId="5" xfId="0" applyFont="1" applyFill="1" applyBorder="1" applyAlignment="1">
      <alignment horizontal="center" vertical="center"/>
    </xf>
    <xf numFmtId="0" fontId="7" fillId="6" borderId="5"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5" borderId="34" xfId="0" applyFont="1" applyFill="1" applyBorder="1" applyAlignment="1">
      <alignment horizontal="center" vertical="center"/>
    </xf>
    <xf numFmtId="0" fontId="7" fillId="10" borderId="11" xfId="0" applyFont="1" applyFill="1" applyBorder="1" applyAlignment="1">
      <alignment horizontal="center" vertical="center"/>
    </xf>
    <xf numFmtId="0" fontId="7" fillId="10" borderId="5" xfId="0" applyFont="1" applyFill="1" applyBorder="1" applyAlignment="1">
      <alignment horizontal="center" vertical="center"/>
    </xf>
    <xf numFmtId="0" fontId="6" fillId="18" borderId="7" xfId="0" applyFont="1" applyFill="1" applyBorder="1" applyAlignment="1">
      <alignment horizontal="center" vertical="center" wrapText="1"/>
    </xf>
    <xf numFmtId="0" fontId="6" fillId="18" borderId="22" xfId="0" applyFont="1" applyFill="1" applyBorder="1" applyAlignment="1">
      <alignment horizontal="center" vertical="center" wrapText="1"/>
    </xf>
    <xf numFmtId="9" fontId="6" fillId="3" borderId="1" xfId="2" applyFont="1" applyFill="1" applyBorder="1" applyAlignment="1">
      <alignment horizontal="center" vertical="center"/>
    </xf>
    <xf numFmtId="0" fontId="6" fillId="3" borderId="1" xfId="0" applyFont="1" applyFill="1" applyBorder="1" applyAlignment="1">
      <alignment horizontal="center" vertical="center" wrapText="1"/>
    </xf>
    <xf numFmtId="0" fontId="2" fillId="0" borderId="1" xfId="4" applyBorder="1" applyAlignment="1">
      <alignment horizontal="center" vertical="center" wrapText="1"/>
    </xf>
    <xf numFmtId="0" fontId="22" fillId="10" borderId="18"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2" fillId="0" borderId="0" xfId="1" applyAlignment="1">
      <alignment wrapText="1"/>
    </xf>
    <xf numFmtId="0" fontId="7" fillId="10" borderId="10" xfId="0" applyFont="1" applyFill="1" applyBorder="1" applyAlignment="1">
      <alignment horizontal="center" vertical="center"/>
    </xf>
    <xf numFmtId="165" fontId="22" fillId="10" borderId="1" xfId="2"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2" fillId="0" borderId="0" xfId="4" applyAlignment="1">
      <alignment horizontal="center" vertical="center"/>
    </xf>
    <xf numFmtId="0" fontId="22" fillId="10" borderId="13" xfId="0" applyFont="1" applyFill="1" applyBorder="1" applyAlignment="1">
      <alignment horizontal="center" vertical="center" wrapText="1"/>
    </xf>
    <xf numFmtId="0" fontId="2" fillId="10" borderId="10" xfId="4" applyFill="1" applyBorder="1" applyAlignment="1">
      <alignment vertical="center"/>
    </xf>
    <xf numFmtId="0" fontId="2" fillId="10" borderId="5" xfId="4" applyFill="1" applyBorder="1" applyAlignment="1">
      <alignment horizontal="center" vertical="center" wrapText="1"/>
    </xf>
    <xf numFmtId="0" fontId="2" fillId="10" borderId="22" xfId="1" applyFill="1" applyBorder="1" applyAlignment="1">
      <alignment horizontal="center" vertical="center" wrapText="1"/>
    </xf>
    <xf numFmtId="0" fontId="7" fillId="0" borderId="9" xfId="0" applyFont="1" applyBorder="1" applyAlignment="1">
      <alignment horizontal="center" vertical="center"/>
    </xf>
    <xf numFmtId="0" fontId="2" fillId="10" borderId="10" xfId="4" applyFill="1" applyBorder="1" applyAlignment="1">
      <alignment horizontal="left" vertical="center"/>
    </xf>
    <xf numFmtId="0" fontId="9" fillId="14" borderId="7"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7" fillId="10" borderId="35" xfId="0" applyFont="1" applyFill="1" applyBorder="1" applyAlignment="1">
      <alignment horizontal="center" vertical="center" wrapText="1"/>
    </xf>
    <xf numFmtId="0" fontId="2" fillId="10" borderId="0" xfId="4" applyFill="1"/>
    <xf numFmtId="0" fontId="23" fillId="10" borderId="1" xfId="1" applyFont="1" applyFill="1" applyBorder="1" applyAlignment="1">
      <alignment horizontal="center" wrapText="1"/>
    </xf>
    <xf numFmtId="0" fontId="23" fillId="10" borderId="1" xfId="1" applyFont="1" applyFill="1" applyBorder="1" applyAlignment="1">
      <alignment horizontal="center" vertical="center" wrapText="1"/>
    </xf>
    <xf numFmtId="0" fontId="9" fillId="14" borderId="10" xfId="0" applyFont="1" applyFill="1" applyBorder="1" applyAlignment="1">
      <alignment vertical="center" wrapText="1"/>
    </xf>
    <xf numFmtId="0" fontId="9" fillId="14" borderId="8" xfId="0" applyFont="1" applyFill="1" applyBorder="1" applyAlignment="1">
      <alignment vertical="center" wrapText="1"/>
    </xf>
    <xf numFmtId="9" fontId="7" fillId="10" borderId="36" xfId="2" applyFont="1" applyFill="1" applyBorder="1" applyAlignment="1">
      <alignment horizontal="center" vertical="center" wrapText="1"/>
    </xf>
    <xf numFmtId="0" fontId="9" fillId="10" borderId="39" xfId="0" applyFont="1" applyFill="1" applyBorder="1" applyAlignment="1">
      <alignment horizontal="center" vertical="center" wrapText="1"/>
    </xf>
    <xf numFmtId="0" fontId="22" fillId="0" borderId="5" xfId="0" applyFont="1" applyBorder="1" applyAlignment="1">
      <alignment horizontal="center" vertical="center" wrapText="1"/>
    </xf>
    <xf numFmtId="0" fontId="10" fillId="14" borderId="10" xfId="0" applyFont="1" applyFill="1" applyBorder="1" applyAlignment="1">
      <alignment horizontal="center" vertical="center" wrapText="1"/>
    </xf>
    <xf numFmtId="0" fontId="10" fillId="14" borderId="22" xfId="0" applyFont="1" applyFill="1" applyBorder="1" applyAlignment="1">
      <alignment horizontal="center" vertical="center" wrapText="1"/>
    </xf>
    <xf numFmtId="9" fontId="7" fillId="11" borderId="10" xfId="2" applyFont="1" applyFill="1" applyBorder="1" applyAlignment="1">
      <alignment horizontal="center" vertical="center" wrapText="1"/>
    </xf>
    <xf numFmtId="9" fontId="7" fillId="11" borderId="35" xfId="2" applyFont="1" applyFill="1" applyBorder="1" applyAlignment="1">
      <alignment horizontal="center" vertical="center" wrapText="1"/>
    </xf>
    <xf numFmtId="0" fontId="7" fillId="0" borderId="5" xfId="0" applyFont="1" applyBorder="1" applyAlignment="1">
      <alignment horizontal="center" vertical="center" wrapText="1"/>
    </xf>
    <xf numFmtId="9" fontId="22" fillId="0" borderId="1" xfId="0" applyNumberFormat="1" applyFont="1" applyBorder="1" applyAlignment="1">
      <alignment horizontal="center" vertical="center"/>
    </xf>
    <xf numFmtId="0" fontId="2" fillId="0" borderId="10" xfId="4" applyBorder="1" applyAlignment="1">
      <alignment horizontal="center" vertical="center" wrapText="1"/>
    </xf>
    <xf numFmtId="9" fontId="7" fillId="0" borderId="1" xfId="0" applyNumberFormat="1" applyFont="1" applyBorder="1" applyAlignment="1">
      <alignment horizontal="center" vertical="center"/>
    </xf>
    <xf numFmtId="0" fontId="9" fillId="16" borderId="5" xfId="0" applyFont="1" applyFill="1" applyBorder="1" applyAlignment="1">
      <alignment horizontal="center" vertical="center" wrapText="1"/>
    </xf>
    <xf numFmtId="0" fontId="2" fillId="0" borderId="36" xfId="4" applyBorder="1" applyAlignment="1">
      <alignment horizontal="center" vertical="center"/>
    </xf>
    <xf numFmtId="0" fontId="2" fillId="0" borderId="41" xfId="4"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24" fillId="16" borderId="1" xfId="0" applyFont="1" applyFill="1" applyBorder="1" applyAlignment="1">
      <alignment horizontal="center" vertical="center" wrapText="1"/>
    </xf>
    <xf numFmtId="9" fontId="7" fillId="5" borderId="1" xfId="0" applyNumberFormat="1" applyFont="1" applyFill="1" applyBorder="1" applyAlignment="1">
      <alignment horizontal="center" vertical="center"/>
    </xf>
    <xf numFmtId="9" fontId="9" fillId="5" borderId="1" xfId="0" applyNumberFormat="1"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 fillId="0" borderId="10" xfId="4" applyBorder="1" applyAlignment="1">
      <alignment vertical="center" wrapText="1"/>
    </xf>
    <xf numFmtId="0" fontId="24" fillId="15" borderId="5" xfId="0" applyFont="1" applyFill="1" applyBorder="1" applyAlignment="1">
      <alignment horizontal="center" vertical="center" wrapText="1"/>
    </xf>
    <xf numFmtId="0" fontId="9" fillId="15" borderId="41" xfId="0" applyFont="1" applyFill="1" applyBorder="1" applyAlignment="1">
      <alignment horizontal="center" vertical="center" wrapText="1"/>
    </xf>
    <xf numFmtId="0" fontId="2" fillId="0" borderId="37" xfId="4" applyBorder="1" applyAlignment="1">
      <alignment horizontal="center" vertical="center" wrapText="1"/>
    </xf>
    <xf numFmtId="9" fontId="24" fillId="15" borderId="1" xfId="0" applyNumberFormat="1" applyFont="1" applyFill="1" applyBorder="1" applyAlignment="1">
      <alignment horizontal="center" vertical="center"/>
    </xf>
    <xf numFmtId="0" fontId="2" fillId="0" borderId="0" xfId="4" applyAlignment="1">
      <alignment horizontal="center" vertical="center" wrapText="1"/>
    </xf>
    <xf numFmtId="10" fontId="7" fillId="0" borderId="1" xfId="0" applyNumberFormat="1" applyFont="1" applyBorder="1" applyAlignment="1">
      <alignment horizontal="center" vertical="center"/>
    </xf>
    <xf numFmtId="0" fontId="2" fillId="0" borderId="9" xfId="1" applyBorder="1" applyAlignment="1">
      <alignment horizontal="center" vertical="center" wrapText="1"/>
    </xf>
    <xf numFmtId="0" fontId="6" fillId="0" borderId="5" xfId="0" applyFont="1" applyBorder="1" applyAlignment="1">
      <alignment horizontal="center" vertical="center" wrapText="1"/>
    </xf>
    <xf numFmtId="0" fontId="22" fillId="11" borderId="1" xfId="0" applyFont="1" applyFill="1" applyBorder="1" applyAlignment="1">
      <alignment horizontal="center" vertical="center" wrapText="1"/>
    </xf>
    <xf numFmtId="9" fontId="22" fillId="11"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0" fontId="2" fillId="5" borderId="1" xfId="1" applyFill="1" applyBorder="1" applyAlignment="1">
      <alignment horizontal="center" vertical="center" wrapText="1"/>
    </xf>
    <xf numFmtId="0" fontId="2" fillId="5" borderId="1" xfId="4" applyFill="1" applyBorder="1" applyAlignment="1">
      <alignment horizontal="center" vertical="center" wrapText="1"/>
    </xf>
    <xf numFmtId="0" fontId="2" fillId="6" borderId="1" xfId="4" applyFill="1" applyBorder="1" applyAlignment="1">
      <alignment horizontal="center" vertical="center" wrapText="1"/>
    </xf>
    <xf numFmtId="0" fontId="28" fillId="0" borderId="1" xfId="0" applyFont="1" applyBorder="1" applyAlignment="1">
      <alignment horizontal="center" vertical="center" wrapText="1"/>
    </xf>
    <xf numFmtId="0" fontId="7" fillId="9" borderId="44" xfId="0" applyFont="1" applyFill="1" applyBorder="1" applyAlignment="1">
      <alignment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9" fontId="22" fillId="0" borderId="0" xfId="2" applyFont="1" applyAlignment="1">
      <alignment horizontal="center" vertical="center"/>
    </xf>
    <xf numFmtId="0" fontId="28"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9" fontId="25" fillId="6" borderId="1" xfId="2" applyFont="1" applyFill="1" applyBorder="1" applyAlignment="1">
      <alignment horizontal="center" vertical="center" wrapText="1"/>
    </xf>
    <xf numFmtId="9" fontId="28" fillId="6" borderId="1" xfId="2" applyFont="1" applyFill="1" applyBorder="1" applyAlignment="1">
      <alignment horizontal="center" vertical="center" wrapText="1"/>
    </xf>
    <xf numFmtId="0" fontId="28" fillId="0" borderId="0" xfId="0" applyFont="1" applyAlignment="1">
      <alignment horizontal="center" vertical="center" wrapText="1"/>
    </xf>
    <xf numFmtId="0" fontId="22" fillId="6" borderId="1" xfId="0" applyFont="1" applyFill="1" applyBorder="1" applyAlignment="1">
      <alignment vertical="center" wrapText="1"/>
    </xf>
    <xf numFmtId="0" fontId="22" fillId="6" borderId="1" xfId="0" applyFont="1" applyFill="1" applyBorder="1" applyAlignment="1">
      <alignment vertical="center"/>
    </xf>
    <xf numFmtId="9" fontId="22" fillId="6" borderId="1" xfId="2" applyFont="1" applyFill="1" applyBorder="1" applyAlignment="1">
      <alignment vertical="center"/>
    </xf>
    <xf numFmtId="9" fontId="22" fillId="6" borderId="1" xfId="2" applyFont="1" applyFill="1" applyBorder="1" applyAlignment="1">
      <alignment horizontal="center" vertical="center"/>
    </xf>
    <xf numFmtId="9" fontId="22" fillId="6" borderId="1" xfId="0" applyNumberFormat="1"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0" xfId="0" applyFont="1" applyAlignment="1">
      <alignment vertical="center"/>
    </xf>
    <xf numFmtId="0" fontId="22" fillId="6" borderId="1" xfId="0" applyFont="1" applyFill="1" applyBorder="1" applyAlignment="1">
      <alignment horizontal="center" vertical="center"/>
    </xf>
    <xf numFmtId="0" fontId="22" fillId="11" borderId="1" xfId="0" applyFont="1" applyFill="1" applyBorder="1" applyAlignment="1">
      <alignment vertical="center" wrapText="1"/>
    </xf>
    <xf numFmtId="0" fontId="22" fillId="11" borderId="1" xfId="0" applyFont="1" applyFill="1" applyBorder="1" applyAlignment="1">
      <alignment horizontal="center" vertical="center"/>
    </xf>
    <xf numFmtId="9" fontId="22" fillId="11" borderId="1" xfId="2" applyFont="1" applyFill="1" applyBorder="1" applyAlignment="1">
      <alignment vertical="center"/>
    </xf>
    <xf numFmtId="0" fontId="22" fillId="11" borderId="1" xfId="0" applyFont="1" applyFill="1" applyBorder="1" applyAlignment="1">
      <alignment vertical="center"/>
    </xf>
    <xf numFmtId="9" fontId="22" fillId="11" borderId="1" xfId="0" applyNumberFormat="1" applyFont="1" applyFill="1" applyBorder="1" applyAlignment="1">
      <alignment horizontal="center" vertical="center"/>
    </xf>
    <xf numFmtId="0" fontId="22" fillId="10" borderId="1" xfId="0" applyFont="1" applyFill="1" applyBorder="1" applyAlignment="1">
      <alignment vertical="center" wrapText="1"/>
    </xf>
    <xf numFmtId="0" fontId="22" fillId="10" borderId="1" xfId="0" applyFont="1" applyFill="1" applyBorder="1" applyAlignment="1">
      <alignment vertical="center"/>
    </xf>
    <xf numFmtId="9" fontId="22" fillId="10" borderId="1" xfId="2" applyFont="1" applyFill="1" applyBorder="1" applyAlignment="1">
      <alignment vertical="center"/>
    </xf>
    <xf numFmtId="9" fontId="22" fillId="10" borderId="1" xfId="2" applyFont="1" applyFill="1" applyBorder="1" applyAlignment="1">
      <alignment horizontal="center" vertical="center"/>
    </xf>
    <xf numFmtId="9" fontId="22" fillId="10" borderId="1" xfId="0" applyNumberFormat="1" applyFont="1" applyFill="1" applyBorder="1" applyAlignment="1">
      <alignment horizontal="center" vertical="center"/>
    </xf>
    <xf numFmtId="0" fontId="30" fillId="0" borderId="0" xfId="0" applyFont="1" applyAlignment="1">
      <alignment wrapText="1"/>
    </xf>
    <xf numFmtId="0" fontId="22" fillId="0" borderId="0" xfId="0" applyFont="1" applyAlignment="1">
      <alignment vertical="center" wrapText="1"/>
    </xf>
    <xf numFmtId="9" fontId="22" fillId="0" borderId="0" xfId="2" applyFont="1" applyAlignment="1">
      <alignment vertical="center"/>
    </xf>
    <xf numFmtId="0" fontId="31" fillId="6" borderId="1" xfId="1" applyFont="1" applyFill="1" applyBorder="1" applyAlignment="1">
      <alignment vertical="center" wrapText="1"/>
    </xf>
    <xf numFmtId="0" fontId="31" fillId="11" borderId="0" xfId="4" applyFont="1" applyFill="1" applyAlignment="1">
      <alignment horizontal="center" vertical="center" wrapText="1"/>
    </xf>
    <xf numFmtId="0" fontId="31" fillId="6" borderId="0" xfId="4" applyFont="1" applyFill="1" applyAlignment="1">
      <alignment horizontal="center" vertical="center" wrapText="1"/>
    </xf>
    <xf numFmtId="0" fontId="31" fillId="6" borderId="10" xfId="4" applyFont="1" applyFill="1" applyBorder="1" applyAlignment="1">
      <alignment horizontal="center" vertical="center" wrapText="1"/>
    </xf>
    <xf numFmtId="0" fontId="31" fillId="11" borderId="10" xfId="4" applyFont="1" applyFill="1" applyBorder="1" applyAlignment="1">
      <alignment horizontal="center" vertical="center"/>
    </xf>
    <xf numFmtId="0" fontId="31" fillId="6" borderId="36" xfId="4" applyFont="1" applyFill="1" applyBorder="1" applyAlignment="1">
      <alignment horizontal="center" vertical="center" wrapText="1"/>
    </xf>
    <xf numFmtId="0" fontId="29" fillId="6" borderId="1" xfId="4" applyFont="1" applyFill="1" applyBorder="1" applyAlignment="1">
      <alignment vertical="center" wrapText="1"/>
    </xf>
    <xf numFmtId="0" fontId="22" fillId="6" borderId="5" xfId="0" applyFont="1" applyFill="1" applyBorder="1" applyAlignment="1">
      <alignment vertical="center" wrapText="1"/>
    </xf>
    <xf numFmtId="0" fontId="22" fillId="6" borderId="9" xfId="0" applyFont="1" applyFill="1" applyBorder="1" applyAlignment="1">
      <alignment vertical="center"/>
    </xf>
    <xf numFmtId="9" fontId="28" fillId="6" borderId="1" xfId="2" applyFont="1" applyFill="1" applyBorder="1" applyAlignment="1">
      <alignment horizontal="center" vertical="center"/>
    </xf>
    <xf numFmtId="0" fontId="22" fillId="6" borderId="7"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5" xfId="0" applyFont="1" applyFill="1" applyBorder="1" applyAlignment="1">
      <alignment horizontal="center" vertical="center" wrapText="1"/>
    </xf>
    <xf numFmtId="9" fontId="22" fillId="6" borderId="6" xfId="0" applyNumberFormat="1" applyFont="1" applyFill="1" applyBorder="1" applyAlignment="1">
      <alignment horizontal="center" vertical="center"/>
    </xf>
    <xf numFmtId="0" fontId="31" fillId="6" borderId="36" xfId="4" applyFont="1" applyFill="1" applyBorder="1" applyAlignment="1">
      <alignment horizontal="center" vertical="center"/>
    </xf>
    <xf numFmtId="0" fontId="31" fillId="6" borderId="7" xfId="4" applyFont="1" applyFill="1" applyBorder="1" applyAlignment="1">
      <alignment vertical="center" wrapText="1"/>
    </xf>
    <xf numFmtId="0" fontId="22" fillId="11" borderId="5" xfId="0" applyFont="1" applyFill="1" applyBorder="1" applyAlignment="1">
      <alignment horizontal="center" vertical="center" wrapText="1"/>
    </xf>
    <xf numFmtId="0" fontId="32" fillId="11" borderId="1" xfId="1" applyFont="1" applyFill="1" applyBorder="1" applyAlignment="1">
      <alignment horizontal="center" vertical="center" wrapText="1"/>
    </xf>
    <xf numFmtId="0" fontId="31" fillId="11" borderId="10" xfId="4" applyFont="1" applyFill="1" applyBorder="1" applyAlignment="1">
      <alignment horizontal="center" vertical="center" wrapText="1"/>
    </xf>
    <xf numFmtId="0" fontId="31" fillId="11" borderId="7" xfId="1" applyFont="1" applyFill="1" applyBorder="1" applyAlignment="1">
      <alignment horizontal="center" vertical="center" wrapText="1"/>
    </xf>
    <xf numFmtId="0" fontId="31" fillId="11" borderId="36" xfId="4" applyFont="1" applyFill="1" applyBorder="1" applyAlignment="1">
      <alignment horizontal="center" vertical="center"/>
    </xf>
    <xf numFmtId="0" fontId="32" fillId="10" borderId="10" xfId="4" applyFont="1" applyFill="1" applyBorder="1" applyAlignment="1">
      <alignment horizontal="center" vertical="center"/>
    </xf>
    <xf numFmtId="0" fontId="31" fillId="10" borderId="1" xfId="1" applyFont="1" applyFill="1" applyBorder="1" applyAlignment="1">
      <alignment horizontal="center" vertical="center" wrapText="1"/>
    </xf>
    <xf numFmtId="0" fontId="7" fillId="0" borderId="7" xfId="0" applyFont="1" applyBorder="1" applyAlignment="1">
      <alignment horizontal="center" vertical="center"/>
    </xf>
    <xf numFmtId="9" fontId="7" fillId="0" borderId="5" xfId="0" applyNumberFormat="1" applyFont="1" applyBorder="1" applyAlignment="1">
      <alignment horizontal="center" vertical="center"/>
    </xf>
    <xf numFmtId="0" fontId="7" fillId="0" borderId="35" xfId="0" applyFont="1" applyBorder="1" applyAlignment="1">
      <alignment horizontal="center" vertical="center" wrapText="1"/>
    </xf>
    <xf numFmtId="0" fontId="2" fillId="0" borderId="10" xfId="4" applyFill="1" applyBorder="1" applyAlignment="1">
      <alignment vertical="center"/>
    </xf>
    <xf numFmtId="0" fontId="2" fillId="0" borderId="10" xfId="4" applyFill="1" applyBorder="1" applyAlignment="1">
      <alignment vertical="center" wrapText="1"/>
    </xf>
    <xf numFmtId="0" fontId="2" fillId="0" borderId="15" xfId="1" applyFill="1" applyBorder="1" applyAlignment="1">
      <alignment horizontal="center" vertical="center" wrapText="1"/>
    </xf>
    <xf numFmtId="9" fontId="7" fillId="0" borderId="1" xfId="0" applyNumberFormat="1" applyFont="1" applyBorder="1" applyAlignment="1">
      <alignment horizontal="center" vertical="center" wrapText="1"/>
    </xf>
    <xf numFmtId="0" fontId="34" fillId="0" borderId="10" xfId="0" applyFont="1" applyBorder="1" applyAlignment="1">
      <alignment vertical="center"/>
    </xf>
    <xf numFmtId="0" fontId="33" fillId="0" borderId="0" xfId="0" applyFont="1" applyAlignment="1">
      <alignment vertical="center" wrapText="1"/>
    </xf>
    <xf numFmtId="0" fontId="0" fillId="20" borderId="5" xfId="0" applyFill="1" applyBorder="1" applyAlignment="1" applyProtection="1">
      <alignment horizontal="center" vertical="center" wrapText="1"/>
      <protection locked="0"/>
    </xf>
    <xf numFmtId="0" fontId="36" fillId="0" borderId="10" xfId="0" applyFont="1" applyBorder="1"/>
    <xf numFmtId="0" fontId="37" fillId="0" borderId="10" xfId="0" applyFont="1" applyBorder="1"/>
    <xf numFmtId="3" fontId="36" fillId="0" borderId="10" xfId="0" applyNumberFormat="1" applyFont="1" applyBorder="1"/>
    <xf numFmtId="0" fontId="21" fillId="0" borderId="10" xfId="0" applyFont="1" applyBorder="1" applyAlignment="1" applyProtection="1">
      <alignment horizontal="center"/>
      <protection locked="0"/>
    </xf>
    <xf numFmtId="3" fontId="21" fillId="0" borderId="10" xfId="0" applyNumberFormat="1" applyFont="1" applyBorder="1" applyAlignment="1" applyProtection="1">
      <alignment horizontal="right"/>
      <protection locked="0"/>
    </xf>
    <xf numFmtId="0" fontId="36" fillId="0" borderId="36" xfId="0" applyFont="1" applyBorder="1"/>
    <xf numFmtId="3" fontId="36" fillId="0" borderId="36" xfId="0" applyNumberFormat="1" applyFont="1" applyBorder="1"/>
    <xf numFmtId="0" fontId="2" fillId="0" borderId="10" xfId="4" applyFill="1" applyBorder="1" applyAlignment="1">
      <alignment horizontal="center" vertical="center" wrapText="1"/>
    </xf>
    <xf numFmtId="0" fontId="7" fillId="0" borderId="10" xfId="0" applyFont="1" applyBorder="1" applyAlignment="1">
      <alignment horizontal="center" vertical="center"/>
    </xf>
    <xf numFmtId="0" fontId="7" fillId="0" borderId="45" xfId="0" applyFont="1" applyBorder="1" applyAlignment="1">
      <alignment horizontal="center" vertical="center" wrapText="1"/>
    </xf>
    <xf numFmtId="0" fontId="2" fillId="0" borderId="41" xfId="4" applyFill="1" applyBorder="1" applyAlignment="1">
      <alignment wrapText="1"/>
    </xf>
    <xf numFmtId="0" fontId="2" fillId="0" borderId="37" xfId="4" applyBorder="1" applyAlignment="1">
      <alignment wrapText="1"/>
    </xf>
    <xf numFmtId="0" fontId="9" fillId="10"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0" xfId="0" applyBorder="1" applyAlignment="1">
      <alignment wrapText="1"/>
    </xf>
    <xf numFmtId="10" fontId="0" fillId="0" borderId="1" xfId="0" applyNumberFormat="1" applyBorder="1" applyAlignment="1">
      <alignment horizontal="center" vertical="center" wrapText="1"/>
    </xf>
    <xf numFmtId="0" fontId="7" fillId="22" borderId="5"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2" fillId="0" borderId="10" xfId="4" applyBorder="1" applyAlignment="1">
      <alignment wrapText="1"/>
    </xf>
    <xf numFmtId="0" fontId="2" fillId="0" borderId="10" xfId="4" applyBorder="1"/>
    <xf numFmtId="0" fontId="9" fillId="0" borderId="46" xfId="0" applyFont="1" applyBorder="1" applyAlignment="1">
      <alignment horizontal="center" vertical="center" wrapText="1"/>
    </xf>
    <xf numFmtId="0" fontId="7" fillId="0" borderId="26" xfId="0" applyFont="1" applyBorder="1" applyAlignment="1">
      <alignment horizontal="center" vertical="center"/>
    </xf>
    <xf numFmtId="0" fontId="7" fillId="0" borderId="47" xfId="0" applyFont="1" applyBorder="1" applyAlignment="1">
      <alignment horizontal="center" vertical="center"/>
    </xf>
    <xf numFmtId="0" fontId="7" fillId="0" borderId="10" xfId="0" applyFont="1" applyBorder="1" applyAlignment="1">
      <alignment horizontal="left" vertical="center" wrapText="1"/>
    </xf>
    <xf numFmtId="0" fontId="6" fillId="3" borderId="7" xfId="0" applyFont="1" applyFill="1" applyBorder="1" applyAlignment="1">
      <alignment horizontal="center" vertical="center" wrapText="1"/>
    </xf>
    <xf numFmtId="0" fontId="2" fillId="0" borderId="36" xfId="4" applyBorder="1" applyAlignment="1">
      <alignment wrapText="1"/>
    </xf>
    <xf numFmtId="0" fontId="9" fillId="15"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2" fillId="0" borderId="36" xfId="4" applyBorder="1"/>
    <xf numFmtId="0" fontId="2" fillId="0" borderId="0" xfId="4"/>
    <xf numFmtId="0" fontId="22" fillId="10" borderId="29" xfId="0" applyFont="1" applyFill="1" applyBorder="1" applyAlignment="1">
      <alignment horizontal="center" vertical="center" wrapText="1"/>
    </xf>
    <xf numFmtId="9" fontId="9" fillId="24" borderId="1" xfId="0" applyNumberFormat="1" applyFont="1" applyFill="1" applyBorder="1" applyAlignment="1">
      <alignment horizontal="center" vertical="center" wrapText="1"/>
    </xf>
    <xf numFmtId="9" fontId="9" fillId="10" borderId="1" xfId="0" applyNumberFormat="1" applyFont="1" applyFill="1" applyBorder="1" applyAlignment="1">
      <alignment horizontal="center" vertical="center" wrapText="1"/>
    </xf>
    <xf numFmtId="9" fontId="15" fillId="2" borderId="3" xfId="2" applyFont="1" applyFill="1" applyBorder="1" applyAlignment="1">
      <alignment horizontal="center"/>
    </xf>
    <xf numFmtId="9" fontId="13" fillId="2" borderId="3" xfId="2" applyFont="1" applyFill="1" applyBorder="1" applyAlignment="1">
      <alignment horizontal="center"/>
    </xf>
    <xf numFmtId="9" fontId="15" fillId="3" borderId="3" xfId="1" applyNumberFormat="1" applyFont="1" applyFill="1" applyBorder="1" applyAlignment="1">
      <alignment horizontal="center"/>
    </xf>
    <xf numFmtId="9" fontId="13" fillId="3" borderId="3" xfId="1" applyNumberFormat="1" applyFont="1" applyFill="1" applyBorder="1" applyAlignment="1">
      <alignment horizontal="center"/>
    </xf>
    <xf numFmtId="9" fontId="13" fillId="3" borderId="3" xfId="2" applyFont="1" applyFill="1" applyBorder="1" applyAlignment="1">
      <alignment horizontal="center"/>
    </xf>
    <xf numFmtId="9" fontId="15" fillId="3" borderId="3" xfId="2" applyFont="1" applyFill="1" applyBorder="1" applyAlignment="1">
      <alignment horizontal="center"/>
    </xf>
    <xf numFmtId="9" fontId="15" fillId="4" borderId="3" xfId="1" applyNumberFormat="1" applyFont="1" applyFill="1" applyBorder="1" applyAlignment="1">
      <alignment horizontal="center"/>
    </xf>
    <xf numFmtId="9" fontId="15" fillId="4" borderId="3" xfId="2" applyFont="1" applyFill="1" applyBorder="1" applyAlignment="1">
      <alignment horizontal="center"/>
    </xf>
    <xf numFmtId="9" fontId="15" fillId="5" borderId="3" xfId="1" applyNumberFormat="1" applyFont="1" applyFill="1" applyBorder="1" applyAlignment="1">
      <alignment horizontal="center"/>
    </xf>
    <xf numFmtId="9" fontId="15" fillId="5" borderId="3" xfId="2" applyFont="1" applyFill="1" applyBorder="1" applyAlignment="1">
      <alignment horizontal="center"/>
    </xf>
    <xf numFmtId="0" fontId="15" fillId="3" borderId="3" xfId="1" applyFont="1" applyFill="1" applyBorder="1" applyAlignment="1">
      <alignment horizontal="center"/>
    </xf>
    <xf numFmtId="0" fontId="13" fillId="3" borderId="3" xfId="1" applyFont="1" applyFill="1" applyBorder="1" applyAlignment="1">
      <alignment horizontal="center"/>
    </xf>
    <xf numFmtId="0" fontId="2" fillId="3" borderId="3" xfId="1" applyFill="1" applyBorder="1" applyAlignment="1">
      <alignment horizontal="center"/>
    </xf>
    <xf numFmtId="0" fontId="15" fillId="4" borderId="3" xfId="1" applyFont="1" applyFill="1" applyBorder="1" applyAlignment="1">
      <alignment horizontal="center"/>
    </xf>
    <xf numFmtId="0" fontId="15" fillId="5" borderId="3" xfId="1" applyFont="1" applyFill="1" applyBorder="1" applyAlignment="1">
      <alignment horizontal="center"/>
    </xf>
    <xf numFmtId="9" fontId="7" fillId="10" borderId="35" xfId="0" applyNumberFormat="1" applyFont="1" applyFill="1" applyBorder="1" applyAlignment="1">
      <alignment horizontal="center" vertical="center"/>
    </xf>
    <xf numFmtId="9" fontId="7" fillId="10" borderId="47" xfId="0" applyNumberFormat="1" applyFont="1" applyFill="1" applyBorder="1" applyAlignment="1">
      <alignment horizontal="center" vertical="center"/>
    </xf>
    <xf numFmtId="0" fontId="7" fillId="10" borderId="26" xfId="0" applyFont="1" applyFill="1" applyBorder="1" applyAlignment="1">
      <alignment horizontal="center" vertical="center"/>
    </xf>
    <xf numFmtId="9" fontId="7" fillId="10" borderId="33" xfId="0" applyNumberFormat="1" applyFont="1" applyFill="1" applyBorder="1" applyAlignment="1">
      <alignment horizontal="center" vertical="center"/>
    </xf>
    <xf numFmtId="9" fontId="7" fillId="10" borderId="50" xfId="0" applyNumberFormat="1" applyFont="1" applyFill="1" applyBorder="1" applyAlignment="1">
      <alignment horizontal="center" vertical="center"/>
    </xf>
    <xf numFmtId="9" fontId="7" fillId="10" borderId="5" xfId="0" applyNumberFormat="1" applyFont="1" applyFill="1" applyBorder="1" applyAlignment="1">
      <alignment horizontal="center" vertical="center"/>
    </xf>
    <xf numFmtId="9" fontId="7" fillId="10" borderId="6" xfId="0" applyNumberFormat="1" applyFont="1" applyFill="1" applyBorder="1" applyAlignment="1">
      <alignment horizontal="center" vertical="center"/>
    </xf>
    <xf numFmtId="9" fontId="7" fillId="10" borderId="34" xfId="2" applyFont="1" applyFill="1" applyBorder="1" applyAlignment="1">
      <alignment horizontal="center" vertical="center"/>
    </xf>
    <xf numFmtId="9" fontId="7" fillId="10" borderId="51" xfId="2" applyFont="1" applyFill="1" applyBorder="1" applyAlignment="1">
      <alignment horizontal="center" vertical="center"/>
    </xf>
    <xf numFmtId="0" fontId="7" fillId="10" borderId="33" xfId="0" applyFont="1" applyFill="1" applyBorder="1" applyAlignment="1">
      <alignment horizontal="center" vertical="center"/>
    </xf>
    <xf numFmtId="0" fontId="7" fillId="10" borderId="50" xfId="0" applyFont="1" applyFill="1" applyBorder="1" applyAlignment="1">
      <alignment horizontal="center" vertical="center"/>
    </xf>
    <xf numFmtId="0" fontId="7" fillId="10" borderId="34" xfId="0" applyFont="1" applyFill="1" applyBorder="1" applyAlignment="1">
      <alignment horizontal="center" vertical="center"/>
    </xf>
    <xf numFmtId="0" fontId="7" fillId="10" borderId="51"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29" xfId="0" applyFont="1" applyFill="1" applyBorder="1" applyAlignment="1">
      <alignment horizontal="center" vertical="center"/>
    </xf>
    <xf numFmtId="0" fontId="22" fillId="10" borderId="52" xfId="0" applyFont="1" applyFill="1" applyBorder="1" applyAlignment="1">
      <alignment horizontal="center" vertical="center" wrapText="1"/>
    </xf>
    <xf numFmtId="0" fontId="22" fillId="10" borderId="50" xfId="0" applyFont="1" applyFill="1" applyBorder="1" applyAlignment="1">
      <alignment horizontal="center" vertical="center" wrapText="1"/>
    </xf>
    <xf numFmtId="0" fontId="22" fillId="10" borderId="53"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2" fillId="10" borderId="26" xfId="0" applyFont="1" applyFill="1" applyBorder="1" applyAlignment="1">
      <alignment horizontal="center" vertical="center" wrapText="1"/>
    </xf>
    <xf numFmtId="0" fontId="2" fillId="6" borderId="0" xfId="4" applyFill="1" applyAlignment="1">
      <alignment vertical="center" wrapText="1"/>
    </xf>
    <xf numFmtId="0" fontId="2" fillId="6" borderId="5" xfId="1" applyFill="1" applyBorder="1" applyAlignment="1">
      <alignment horizontal="center" vertical="center" wrapText="1"/>
    </xf>
    <xf numFmtId="9" fontId="7" fillId="6" borderId="10" xfId="0" applyNumberFormat="1" applyFont="1" applyFill="1" applyBorder="1" applyAlignment="1">
      <alignment horizontal="center" vertical="center"/>
    </xf>
    <xf numFmtId="0" fontId="7" fillId="6" borderId="10" xfId="0" applyFont="1" applyFill="1" applyBorder="1" applyAlignment="1">
      <alignment horizontal="center" vertical="center" wrapText="1"/>
    </xf>
    <xf numFmtId="0" fontId="7" fillId="6"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1" fillId="0" borderId="5"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7" fillId="0" borderId="4" xfId="0" applyFont="1" applyBorder="1" applyAlignment="1">
      <alignment horizontal="center" vertical="center"/>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35" fillId="23" borderId="10" xfId="0" applyFont="1" applyFill="1" applyBorder="1" applyAlignment="1">
      <alignment horizontal="center"/>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8" fillId="0" borderId="22" xfId="0" applyFont="1" applyBorder="1" applyAlignment="1">
      <alignment horizontal="center" vertical="center"/>
    </xf>
    <xf numFmtId="0" fontId="28" fillId="0" borderId="2"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0" xfId="0" applyFont="1" applyAlignment="1">
      <alignment horizontal="center" vertical="center"/>
    </xf>
    <xf numFmtId="0" fontId="28" fillId="0" borderId="28" xfId="0" applyFont="1" applyBorder="1" applyAlignment="1">
      <alignment horizontal="center" vertical="center"/>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29"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28" fillId="0" borderId="1" xfId="0" applyFont="1" applyBorder="1" applyAlignment="1">
      <alignment horizontal="center" vertical="center" wrapText="1"/>
    </xf>
    <xf numFmtId="9" fontId="22" fillId="0" borderId="7" xfId="0" applyNumberFormat="1" applyFont="1" applyBorder="1" applyAlignment="1">
      <alignment horizontal="center" vertical="center"/>
    </xf>
    <xf numFmtId="9" fontId="22" fillId="0" borderId="9" xfId="0" applyNumberFormat="1" applyFont="1" applyBorder="1" applyAlignment="1">
      <alignment horizontal="center" vertical="center"/>
    </xf>
    <xf numFmtId="0" fontId="22" fillId="0" borderId="22" xfId="0" applyFont="1" applyBorder="1" applyAlignment="1">
      <alignment horizontal="center" vertical="center" wrapText="1"/>
    </xf>
    <xf numFmtId="0" fontId="22" fillId="0" borderId="11" xfId="0" applyFont="1" applyBorder="1" applyAlignment="1">
      <alignment horizontal="center" vertical="center" wrapText="1"/>
    </xf>
    <xf numFmtId="0" fontId="2" fillId="0" borderId="5" xfId="1" applyBorder="1" applyAlignment="1">
      <alignment horizontal="center" vertical="center" wrapText="1"/>
    </xf>
    <xf numFmtId="0" fontId="2" fillId="0" borderId="3" xfId="1" applyBorder="1" applyAlignment="1">
      <alignment horizontal="center" vertical="center" wrapText="1"/>
    </xf>
    <xf numFmtId="0" fontId="2" fillId="0" borderId="6" xfId="1" applyBorder="1" applyAlignment="1">
      <alignment horizontal="center" vertical="center" wrapText="1"/>
    </xf>
    <xf numFmtId="0" fontId="2" fillId="0" borderId="22" xfId="1" applyBorder="1" applyAlignment="1">
      <alignment horizontal="center" vertical="center" wrapText="1"/>
    </xf>
    <xf numFmtId="0" fontId="2" fillId="0" borderId="2" xfId="1" applyBorder="1" applyAlignment="1">
      <alignment horizontal="center" vertical="center" wrapText="1"/>
    </xf>
    <xf numFmtId="0" fontId="2" fillId="0" borderId="26" xfId="1" applyBorder="1" applyAlignment="1">
      <alignment horizontal="center" vertical="center" wrapText="1"/>
    </xf>
    <xf numFmtId="0" fontId="2" fillId="0" borderId="11" xfId="1" applyBorder="1" applyAlignment="1">
      <alignment horizontal="center" vertical="center" wrapText="1"/>
    </xf>
    <xf numFmtId="0" fontId="2" fillId="0" borderId="4" xfId="1" applyBorder="1" applyAlignment="1">
      <alignment horizontal="center" vertical="center" wrapText="1"/>
    </xf>
    <xf numFmtId="0" fontId="2" fillId="0" borderId="29" xfId="1" applyBorder="1" applyAlignment="1">
      <alignment horizontal="center" vertical="center" wrapText="1"/>
    </xf>
    <xf numFmtId="0" fontId="9" fillId="14" borderId="22" xfId="0" applyFont="1" applyFill="1" applyBorder="1" applyAlignment="1">
      <alignment horizontal="left" vertical="center" wrapText="1"/>
    </xf>
    <xf numFmtId="0" fontId="9" fillId="14" borderId="0" xfId="0" applyFont="1" applyFill="1" applyAlignment="1">
      <alignment horizontal="left" vertical="center" wrapText="1"/>
    </xf>
    <xf numFmtId="0" fontId="9" fillId="14" borderId="4" xfId="0" applyFont="1" applyFill="1" applyBorder="1" applyAlignment="1">
      <alignment horizontal="left" vertical="center" wrapText="1"/>
    </xf>
    <xf numFmtId="0" fontId="9" fillId="14" borderId="11" xfId="0" applyFont="1" applyFill="1" applyBorder="1" applyAlignment="1">
      <alignment horizontal="left" vertical="center" wrapText="1"/>
    </xf>
    <xf numFmtId="0" fontId="9" fillId="14" borderId="7" xfId="0" applyFont="1" applyFill="1" applyBorder="1" applyAlignment="1">
      <alignment horizontal="left" vertical="center" wrapText="1"/>
    </xf>
    <xf numFmtId="0" fontId="9" fillId="14" borderId="9" xfId="0" applyFont="1" applyFill="1" applyBorder="1" applyAlignment="1">
      <alignment horizontal="left" vertical="center" wrapText="1"/>
    </xf>
    <xf numFmtId="9" fontId="7" fillId="6" borderId="7" xfId="2" applyFont="1" applyFill="1" applyBorder="1" applyAlignment="1">
      <alignment horizontal="center" vertical="center" wrapText="1"/>
    </xf>
    <xf numFmtId="9" fontId="7" fillId="6" borderId="8" xfId="2" applyFont="1" applyFill="1" applyBorder="1" applyAlignment="1">
      <alignment horizontal="center" vertical="center" wrapText="1"/>
    </xf>
    <xf numFmtId="9" fontId="7" fillId="6" borderId="9" xfId="2"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7" xfId="0" applyFont="1" applyFill="1" applyBorder="1" applyAlignment="1">
      <alignment horizontal="left" vertical="center" wrapText="1"/>
    </xf>
    <xf numFmtId="0" fontId="7" fillId="6" borderId="9" xfId="0" applyFont="1" applyFill="1" applyBorder="1" applyAlignment="1">
      <alignment horizontal="left" vertical="center"/>
    </xf>
    <xf numFmtId="0" fontId="22" fillId="10" borderId="8" xfId="0" applyFont="1" applyFill="1" applyBorder="1" applyAlignment="1">
      <alignment horizontal="center" vertical="center" wrapText="1"/>
    </xf>
    <xf numFmtId="0" fontId="22" fillId="10" borderId="9" xfId="0" applyFont="1" applyFill="1" applyBorder="1" applyAlignment="1">
      <alignment horizontal="center" vertical="center"/>
    </xf>
    <xf numFmtId="9" fontId="7" fillId="11" borderId="7" xfId="2" applyFont="1" applyFill="1" applyBorder="1" applyAlignment="1">
      <alignment horizontal="center" vertical="center" wrapText="1"/>
    </xf>
    <xf numFmtId="9" fontId="7" fillId="11" borderId="8" xfId="2" applyFont="1" applyFill="1" applyBorder="1" applyAlignment="1">
      <alignment horizontal="center" vertical="center" wrapText="1"/>
    </xf>
    <xf numFmtId="9" fontId="7" fillId="10" borderId="37" xfId="2" applyFont="1" applyFill="1" applyBorder="1" applyAlignment="1">
      <alignment horizontal="center" vertical="center" wrapText="1"/>
    </xf>
    <xf numFmtId="9" fontId="7" fillId="10" borderId="10" xfId="2" applyFont="1" applyFill="1" applyBorder="1" applyAlignment="1">
      <alignment horizontal="center" vertical="center" wrapText="1"/>
    </xf>
    <xf numFmtId="0" fontId="7" fillId="11" borderId="7" xfId="0" applyFont="1" applyFill="1" applyBorder="1" applyAlignment="1">
      <alignment horizontal="left" vertical="center" wrapText="1"/>
    </xf>
    <xf numFmtId="0" fontId="7" fillId="11" borderId="8"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2" fillId="10" borderId="23" xfId="4" applyFill="1" applyBorder="1" applyAlignment="1">
      <alignment horizontal="center" vertical="center" wrapText="1"/>
    </xf>
    <xf numFmtId="0" fontId="2" fillId="10" borderId="24" xfId="4" applyFill="1" applyBorder="1" applyAlignment="1">
      <alignment horizontal="center" vertical="center" wrapText="1"/>
    </xf>
    <xf numFmtId="0" fontId="2" fillId="10" borderId="0" xfId="4" applyFill="1" applyBorder="1" applyAlignment="1">
      <alignment horizontal="center" vertical="center" wrapText="1"/>
    </xf>
    <xf numFmtId="0" fontId="2" fillId="10" borderId="25" xfId="4"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11" xfId="0" applyFont="1" applyFill="1" applyBorder="1" applyAlignment="1">
      <alignment horizontal="center" vertical="center" wrapText="1"/>
    </xf>
    <xf numFmtId="9" fontId="7" fillId="11" borderId="22" xfId="2" applyFont="1" applyFill="1" applyBorder="1" applyAlignment="1">
      <alignment horizontal="center" vertical="center" wrapText="1"/>
    </xf>
    <xf numFmtId="9" fontId="7" fillId="11" borderId="27" xfId="2" applyFont="1" applyFill="1" applyBorder="1" applyAlignment="1">
      <alignment horizontal="center" vertical="center" wrapText="1"/>
    </xf>
    <xf numFmtId="9" fontId="7" fillId="11" borderId="11" xfId="2"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2" fillId="11" borderId="8" xfId="0" applyFont="1" applyFill="1" applyBorder="1" applyAlignment="1">
      <alignment horizontal="center" vertical="center" wrapText="1"/>
    </xf>
    <xf numFmtId="9" fontId="7" fillId="11" borderId="10" xfId="2" applyFont="1" applyFill="1" applyBorder="1" applyAlignment="1">
      <alignment horizontal="center" vertical="center" wrapText="1"/>
    </xf>
    <xf numFmtId="9" fontId="7" fillId="11" borderId="26" xfId="2" applyFont="1" applyFill="1" applyBorder="1" applyAlignment="1">
      <alignment horizontal="center" vertical="center" wrapText="1"/>
    </xf>
    <xf numFmtId="9" fontId="7" fillId="11" borderId="28" xfId="2" applyFont="1" applyFill="1" applyBorder="1" applyAlignment="1">
      <alignment horizontal="center" vertical="center" wrapText="1"/>
    </xf>
    <xf numFmtId="9" fontId="7" fillId="11" borderId="29" xfId="2" applyFont="1" applyFill="1" applyBorder="1" applyAlignment="1">
      <alignment horizontal="center" vertical="center" wrapText="1"/>
    </xf>
    <xf numFmtId="0" fontId="7" fillId="10" borderId="10" xfId="0" applyFont="1" applyFill="1" applyBorder="1" applyAlignment="1">
      <alignment horizontal="center" vertical="center" wrapText="1"/>
    </xf>
    <xf numFmtId="9" fontId="7" fillId="10" borderId="35" xfId="2" applyFont="1" applyFill="1" applyBorder="1" applyAlignment="1">
      <alignment horizontal="center" vertical="center" wrapText="1"/>
    </xf>
    <xf numFmtId="0" fontId="9" fillId="14" borderId="10" xfId="0" applyFont="1" applyFill="1" applyBorder="1" applyAlignment="1">
      <alignment horizontal="center" vertical="center" wrapText="1"/>
    </xf>
    <xf numFmtId="165" fontId="7" fillId="6" borderId="7" xfId="2" applyNumberFormat="1" applyFont="1" applyFill="1" applyBorder="1" applyAlignment="1">
      <alignment horizontal="center" vertical="center" wrapText="1"/>
    </xf>
    <xf numFmtId="165" fontId="7" fillId="6" borderId="8" xfId="2" applyNumberFormat="1" applyFont="1" applyFill="1" applyBorder="1" applyAlignment="1">
      <alignment horizontal="center" vertical="center" wrapText="1"/>
    </xf>
    <xf numFmtId="165" fontId="7" fillId="6" borderId="9" xfId="2" applyNumberFormat="1" applyFont="1" applyFill="1" applyBorder="1" applyAlignment="1">
      <alignment horizontal="center" vertical="center" wrapText="1"/>
    </xf>
    <xf numFmtId="165" fontId="7" fillId="6" borderId="7" xfId="2" applyNumberFormat="1" applyFont="1" applyFill="1" applyBorder="1" applyAlignment="1">
      <alignment horizontal="center" vertical="center"/>
    </xf>
    <xf numFmtId="165" fontId="7" fillId="6" borderId="8" xfId="2" applyNumberFormat="1" applyFont="1" applyFill="1" applyBorder="1" applyAlignment="1">
      <alignment horizontal="center" vertical="center"/>
    </xf>
    <xf numFmtId="165" fontId="7" fillId="6" borderId="9" xfId="2" applyNumberFormat="1" applyFont="1" applyFill="1" applyBorder="1" applyAlignment="1">
      <alignment horizontal="center" vertical="center"/>
    </xf>
    <xf numFmtId="9" fontId="7" fillId="6" borderId="7" xfId="0" applyNumberFormat="1" applyFont="1" applyFill="1" applyBorder="1" applyAlignment="1">
      <alignment horizontal="center" vertical="center" wrapText="1"/>
    </xf>
    <xf numFmtId="9" fontId="7" fillId="6" borderId="9" xfId="0" applyNumberFormat="1" applyFont="1" applyFill="1" applyBorder="1" applyAlignment="1">
      <alignment horizontal="center" vertical="center" wrapText="1"/>
    </xf>
    <xf numFmtId="9" fontId="7" fillId="6" borderId="8" xfId="0" applyNumberFormat="1" applyFont="1" applyFill="1" applyBorder="1" applyAlignment="1">
      <alignment horizontal="center" vertical="center" wrapText="1"/>
    </xf>
    <xf numFmtId="9" fontId="7" fillId="11" borderId="9" xfId="2"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7" fillId="11" borderId="8" xfId="0" applyFont="1" applyFill="1" applyBorder="1" applyAlignment="1">
      <alignment horizontal="center" vertical="center" wrapText="1"/>
    </xf>
    <xf numFmtId="165" fontId="7" fillId="11" borderId="7" xfId="2" applyNumberFormat="1" applyFont="1" applyFill="1" applyBorder="1" applyAlignment="1">
      <alignment horizontal="center" vertical="center" wrapText="1"/>
    </xf>
    <xf numFmtId="165" fontId="7" fillId="11" borderId="8" xfId="2" applyNumberFormat="1" applyFont="1" applyFill="1" applyBorder="1" applyAlignment="1">
      <alignment horizontal="center" vertical="center" wrapText="1"/>
    </xf>
    <xf numFmtId="165" fontId="7" fillId="11" borderId="9" xfId="2" applyNumberFormat="1" applyFont="1" applyFill="1" applyBorder="1" applyAlignment="1">
      <alignment horizontal="center" vertical="center" wrapText="1"/>
    </xf>
    <xf numFmtId="9" fontId="7" fillId="6" borderId="27" xfId="2" applyFont="1" applyFill="1" applyBorder="1" applyAlignment="1">
      <alignment horizontal="center" vertical="center" wrapText="1"/>
    </xf>
    <xf numFmtId="9" fontId="7" fillId="6" borderId="11" xfId="2" applyFont="1" applyFill="1" applyBorder="1" applyAlignment="1">
      <alignment horizontal="center" vertical="center" wrapText="1"/>
    </xf>
    <xf numFmtId="0" fontId="7" fillId="10" borderId="36" xfId="0" applyFont="1" applyFill="1" applyBorder="1" applyAlignment="1">
      <alignment horizontal="center" vertical="center" wrapText="1"/>
    </xf>
    <xf numFmtId="0" fontId="24" fillId="10" borderId="10" xfId="0" applyFont="1" applyFill="1" applyBorder="1" applyAlignment="1">
      <alignment horizontal="center" vertical="center" wrapText="1"/>
    </xf>
    <xf numFmtId="9" fontId="7" fillId="10" borderId="36" xfId="2" applyFont="1" applyFill="1" applyBorder="1" applyAlignment="1">
      <alignment horizontal="center" vertical="center" wrapText="1"/>
    </xf>
    <xf numFmtId="165" fontId="7" fillId="10" borderId="10" xfId="2" applyNumberFormat="1" applyFont="1" applyFill="1" applyBorder="1" applyAlignment="1">
      <alignment horizontal="center" vertical="center" wrapText="1"/>
    </xf>
    <xf numFmtId="165" fontId="7" fillId="10" borderId="36" xfId="2" applyNumberFormat="1" applyFont="1" applyFill="1" applyBorder="1" applyAlignment="1">
      <alignment horizontal="center" vertical="center" wrapText="1"/>
    </xf>
    <xf numFmtId="0" fontId="22" fillId="10" borderId="28" xfId="0" applyFont="1" applyFill="1" applyBorder="1" applyAlignment="1">
      <alignment horizontal="center" vertical="center" wrapText="1"/>
    </xf>
    <xf numFmtId="0" fontId="22" fillId="10" borderId="29"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24" fillId="14" borderId="8" xfId="0" applyFont="1" applyFill="1" applyBorder="1" applyAlignment="1">
      <alignment horizontal="center" vertical="center" wrapText="1"/>
    </xf>
    <xf numFmtId="0" fontId="9" fillId="14" borderId="10" xfId="0" applyFont="1" applyFill="1" applyBorder="1" applyAlignment="1">
      <alignment horizontal="left" vertical="center" wrapText="1"/>
    </xf>
    <xf numFmtId="9" fontId="27" fillId="6" borderId="7" xfId="2" applyFont="1" applyFill="1" applyBorder="1" applyAlignment="1">
      <alignment horizontal="center" vertical="center" wrapText="1"/>
    </xf>
    <xf numFmtId="9" fontId="27" fillId="6" borderId="8" xfId="2" applyFont="1" applyFill="1" applyBorder="1" applyAlignment="1">
      <alignment horizontal="center" vertical="center" wrapText="1"/>
    </xf>
    <xf numFmtId="9" fontId="27" fillId="6" borderId="9" xfId="2" applyFont="1" applyFill="1" applyBorder="1" applyAlignment="1">
      <alignment horizontal="center" vertical="center" wrapText="1"/>
    </xf>
    <xf numFmtId="0" fontId="24" fillId="14" borderId="10"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10" borderId="37" xfId="0" applyFont="1" applyFill="1" applyBorder="1" applyAlignment="1">
      <alignment horizontal="center" vertical="center" wrapText="1"/>
    </xf>
    <xf numFmtId="165" fontId="7" fillId="10" borderId="38" xfId="2" applyNumberFormat="1" applyFont="1" applyFill="1" applyBorder="1" applyAlignment="1">
      <alignment horizontal="center" vertical="center" wrapText="1"/>
    </xf>
    <xf numFmtId="165" fontId="7" fillId="10" borderId="35" xfId="2"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7" fillId="22" borderId="8" xfId="0" applyFont="1" applyFill="1" applyBorder="1" applyAlignment="1">
      <alignment horizontal="center" vertical="center" wrapText="1"/>
    </xf>
    <xf numFmtId="0" fontId="6" fillId="10" borderId="1" xfId="0" applyFont="1" applyFill="1" applyBorder="1" applyAlignment="1">
      <alignment horizontal="center" vertical="center" wrapText="1"/>
    </xf>
    <xf numFmtId="166" fontId="7" fillId="11" borderId="1" xfId="5" applyNumberFormat="1"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51" xfId="0" applyFont="1" applyBorder="1" applyAlignment="1">
      <alignment horizontal="center" vertical="center" wrapText="1"/>
    </xf>
    <xf numFmtId="9" fontId="7" fillId="10" borderId="9" xfId="2" applyFont="1" applyFill="1" applyBorder="1" applyAlignment="1">
      <alignment horizontal="center" vertical="center"/>
    </xf>
    <xf numFmtId="9" fontId="7" fillId="10" borderId="1" xfId="2" applyFont="1" applyFill="1" applyBorder="1" applyAlignment="1">
      <alignment horizontal="center" vertical="center"/>
    </xf>
    <xf numFmtId="9" fontId="7" fillId="10" borderId="7" xfId="2" applyFont="1" applyFill="1" applyBorder="1" applyAlignment="1">
      <alignment horizontal="center" vertical="center"/>
    </xf>
    <xf numFmtId="9" fontId="6" fillId="0" borderId="48" xfId="2" applyFont="1" applyBorder="1" applyAlignment="1">
      <alignment horizontal="center" vertical="center"/>
    </xf>
    <xf numFmtId="9" fontId="6" fillId="0" borderId="49" xfId="2" applyFont="1" applyBorder="1" applyAlignment="1">
      <alignment horizontal="center" vertical="center"/>
    </xf>
    <xf numFmtId="0" fontId="2" fillId="10" borderId="21" xfId="1" applyFill="1" applyBorder="1" applyAlignment="1">
      <alignment horizontal="center" vertical="center" wrapText="1"/>
    </xf>
    <xf numFmtId="0" fontId="7" fillId="10" borderId="16" xfId="0" applyFont="1" applyFill="1" applyBorder="1" applyAlignment="1">
      <alignment horizontal="center" vertical="center" wrapText="1"/>
    </xf>
    <xf numFmtId="0" fontId="22" fillId="10" borderId="53"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 xfId="0" applyFont="1" applyFill="1" applyBorder="1" applyAlignment="1">
      <alignment horizontal="center" vertical="center"/>
    </xf>
    <xf numFmtId="9" fontId="7" fillId="10" borderId="9" xfId="0" applyNumberFormat="1" applyFont="1" applyFill="1" applyBorder="1" applyAlignment="1">
      <alignment horizontal="center" vertical="center"/>
    </xf>
    <xf numFmtId="9" fontId="7" fillId="10" borderId="1" xfId="0" applyNumberFormat="1" applyFont="1" applyFill="1" applyBorder="1" applyAlignment="1">
      <alignment horizontal="center" vertical="center"/>
    </xf>
    <xf numFmtId="0" fontId="7" fillId="10" borderId="13" xfId="0" applyFont="1" applyFill="1" applyBorder="1" applyAlignment="1">
      <alignment horizontal="center" vertical="center"/>
    </xf>
    <xf numFmtId="3" fontId="7" fillId="10" borderId="13" xfId="0" applyNumberFormat="1" applyFont="1" applyFill="1" applyBorder="1" applyAlignment="1">
      <alignment horizontal="center" vertical="center"/>
    </xf>
    <xf numFmtId="0" fontId="7" fillId="10" borderId="18" xfId="0" applyFont="1" applyFill="1" applyBorder="1" applyAlignment="1">
      <alignment horizontal="center" vertical="center"/>
    </xf>
    <xf numFmtId="0" fontId="7" fillId="10" borderId="5" xfId="0" applyFont="1" applyFill="1" applyBorder="1" applyAlignment="1">
      <alignment horizontal="center" vertical="center"/>
    </xf>
    <xf numFmtId="41" fontId="7" fillId="10" borderId="1" xfId="3" applyFont="1" applyFill="1" applyBorder="1" applyAlignment="1">
      <alignment horizontal="center" vertical="center"/>
    </xf>
    <xf numFmtId="0" fontId="7" fillId="10" borderId="20" xfId="0" applyFont="1" applyFill="1" applyBorder="1" applyAlignment="1">
      <alignment horizontal="center" vertical="center" wrapText="1"/>
    </xf>
    <xf numFmtId="0" fontId="2" fillId="10" borderId="16" xfId="1" applyFill="1" applyBorder="1" applyAlignment="1">
      <alignment horizontal="center" vertical="center"/>
    </xf>
    <xf numFmtId="0" fontId="7" fillId="10" borderId="16" xfId="0" applyFont="1" applyFill="1" applyBorder="1" applyAlignment="1">
      <alignment horizontal="center" vertical="center"/>
    </xf>
    <xf numFmtId="9" fontId="7" fillId="10" borderId="7" xfId="0" applyNumberFormat="1" applyFont="1" applyFill="1" applyBorder="1" applyAlignment="1">
      <alignment horizontal="center" vertical="center"/>
    </xf>
    <xf numFmtId="0" fontId="7" fillId="10" borderId="30" xfId="0" applyFont="1" applyFill="1" applyBorder="1" applyAlignment="1">
      <alignment horizontal="center" vertical="center"/>
    </xf>
    <xf numFmtId="0" fontId="7" fillId="10" borderId="35" xfId="0" applyFont="1" applyFill="1" applyBorder="1" applyAlignment="1">
      <alignment horizontal="center" vertical="center" wrapText="1"/>
    </xf>
    <xf numFmtId="0" fontId="2" fillId="0" borderId="10" xfId="4"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9" fontId="7" fillId="10"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cellXfs>
  <cellStyles count="6">
    <cellStyle name="Hipervínculo" xfId="1" builtinId="8"/>
    <cellStyle name="Hyperlink" xfId="4" xr:uid="{37BC64D1-397D-4FEA-BF4F-8BEC820C2AC3}"/>
    <cellStyle name="Millares" xfId="5" builtinId="3"/>
    <cellStyle name="Millares [0]" xfId="3" builtinId="6"/>
    <cellStyle name="Normal" xfId="0" builtinId="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hyperlink" Target="https://fondom-my.sharepoint.com/:f:/g/personal/paula_otalvaro_fonvalmed_gov_co/EkW1Ri1Efa9CmzvsBOdkxm0B-4u73GJLKXk-26cZMuecOA?e=YBBB0L" TargetMode="External"/><Relationship Id="rId2" Type="http://schemas.openxmlformats.org/officeDocument/2006/relationships/hyperlink" Target="https://fondom-my.sharepoint.com/:f:/g/personal/paula_otalvaro_fonvalmed_gov_co/Ev2G7ICm-wlOofGEwCPAYUwBkIWOsvSok3bGiBSVVPn3jA?e=GSN9H3" TargetMode="External"/><Relationship Id="rId1" Type="http://schemas.openxmlformats.org/officeDocument/2006/relationships/image" Target="../media/image2.png"/><Relationship Id="rId6" Type="http://schemas.openxmlformats.org/officeDocument/2006/relationships/hyperlink" Target="https://fondom-my.sharepoint.com/:f:/g/personal/paula_otalvaro_fonvalmed_gov_co/EgG-LJkpTtpPhmnJf2ESdvgBQgJBtjGTaKVCSCV59ukcFA?e=SIPMXP" TargetMode="External"/><Relationship Id="rId5" Type="http://schemas.openxmlformats.org/officeDocument/2006/relationships/hyperlink" Target="https://fondom-my.sharepoint.com/:f:/g/personal/paula_otalvaro_fonvalmed_gov_co/Egn8xeeFSjRBkGkSl3N4QiMBiSniWGIKUIgUkyEmV-9s8g?e=0a1d4a" TargetMode="External"/><Relationship Id="rId4" Type="http://schemas.openxmlformats.org/officeDocument/2006/relationships/image" Target="cid:image002.png@01D96097.169741C0"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0</xdr:col>
      <xdr:colOff>1333500</xdr:colOff>
      <xdr:row>1</xdr:row>
      <xdr:rowOff>923925</xdr:rowOff>
    </xdr:to>
    <xdr:pic>
      <xdr:nvPicPr>
        <xdr:cNvPr id="4" name="Imagen 3">
          <a:extLst>
            <a:ext uri="{FF2B5EF4-FFF2-40B4-BE49-F238E27FC236}">
              <a16:creationId xmlns:a16="http://schemas.microsoft.com/office/drawing/2014/main" id="{29287438-5BD7-4A06-844B-D853B898D1C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61925"/>
          <a:ext cx="1181100" cy="9525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763122</xdr:colOff>
      <xdr:row>1</xdr:row>
      <xdr:rowOff>5603</xdr:rowOff>
    </xdr:from>
    <xdr:to>
      <xdr:col>2</xdr:col>
      <xdr:colOff>630331</xdr:colOff>
      <xdr:row>4</xdr:row>
      <xdr:rowOff>30257</xdr:rowOff>
    </xdr:to>
    <xdr:pic>
      <xdr:nvPicPr>
        <xdr:cNvPr id="2" name="Imagen 1">
          <a:extLst>
            <a:ext uri="{FF2B5EF4-FFF2-40B4-BE49-F238E27FC236}">
              <a16:creationId xmlns:a16="http://schemas.microsoft.com/office/drawing/2014/main" id="{B38C911D-540D-4DE7-9D7C-7F2559D9012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122" y="148478"/>
          <a:ext cx="1134034" cy="96762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247651</xdr:colOff>
      <xdr:row>0</xdr:row>
      <xdr:rowOff>95249</xdr:rowOff>
    </xdr:from>
    <xdr:to>
      <xdr:col>2</xdr:col>
      <xdr:colOff>114860</xdr:colOff>
      <xdr:row>4</xdr:row>
      <xdr:rowOff>30256</xdr:rowOff>
    </xdr:to>
    <xdr:pic>
      <xdr:nvPicPr>
        <xdr:cNvPr id="2" name="Imagen 1">
          <a:extLst>
            <a:ext uri="{FF2B5EF4-FFF2-40B4-BE49-F238E27FC236}">
              <a16:creationId xmlns:a16="http://schemas.microsoft.com/office/drawing/2014/main" id="{D51F4A2F-F096-49CE-8F86-A3610297856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4034" cy="973232"/>
        </a:xfrm>
        <a:prstGeom prst="rect">
          <a:avLst/>
        </a:prstGeom>
        <a:noFill/>
        <a:ln>
          <a:noFill/>
        </a:ln>
      </xdr:spPr>
    </xdr:pic>
    <xdr:clientData/>
  </xdr:twoCellAnchor>
  <xdr:twoCellAnchor>
    <xdr:from>
      <xdr:col>14</xdr:col>
      <xdr:colOff>0</xdr:colOff>
      <xdr:row>21</xdr:row>
      <xdr:rowOff>0</xdr:rowOff>
    </xdr:from>
    <xdr:to>
      <xdr:col>14</xdr:col>
      <xdr:colOff>152400</xdr:colOff>
      <xdr:row>21</xdr:row>
      <xdr:rowOff>152400</xdr:rowOff>
    </xdr:to>
    <xdr:pic>
      <xdr:nvPicPr>
        <xdr:cNvPr id="3" name="x_Imagen 3" descr="​icono de Carpeta">
          <a:hlinkClick xmlns:r="http://schemas.openxmlformats.org/officeDocument/2006/relationships" r:id="rId2"/>
          <a:extLst>
            <a:ext uri="{FF2B5EF4-FFF2-40B4-BE49-F238E27FC236}">
              <a16:creationId xmlns:a16="http://schemas.microsoft.com/office/drawing/2014/main" id="{8A42856A-F7DE-407C-BCCF-7C0F2A6C2CCF}"/>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7211675" y="902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21</xdr:row>
      <xdr:rowOff>0</xdr:rowOff>
    </xdr:from>
    <xdr:to>
      <xdr:col>15</xdr:col>
      <xdr:colOff>152400</xdr:colOff>
      <xdr:row>21</xdr:row>
      <xdr:rowOff>152400</xdr:rowOff>
    </xdr:to>
    <xdr:pic>
      <xdr:nvPicPr>
        <xdr:cNvPr id="4" name="x_Imagen 5" descr="​icono de Carpeta">
          <a:hlinkClick xmlns:r="http://schemas.openxmlformats.org/officeDocument/2006/relationships" r:id="rId5"/>
          <a:extLst>
            <a:ext uri="{FF2B5EF4-FFF2-40B4-BE49-F238E27FC236}">
              <a16:creationId xmlns:a16="http://schemas.microsoft.com/office/drawing/2014/main" id="{E11388BF-86E6-47C3-8B20-D7FA7B10CBB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9211925" y="902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21</xdr:row>
      <xdr:rowOff>0</xdr:rowOff>
    </xdr:from>
    <xdr:to>
      <xdr:col>16</xdr:col>
      <xdr:colOff>152400</xdr:colOff>
      <xdr:row>21</xdr:row>
      <xdr:rowOff>152400</xdr:rowOff>
    </xdr:to>
    <xdr:pic>
      <xdr:nvPicPr>
        <xdr:cNvPr id="5" name="x_Imagen 6" descr="​icono de Carpeta">
          <a:hlinkClick xmlns:r="http://schemas.openxmlformats.org/officeDocument/2006/relationships" r:id="rId6"/>
          <a:extLst>
            <a:ext uri="{FF2B5EF4-FFF2-40B4-BE49-F238E27FC236}">
              <a16:creationId xmlns:a16="http://schemas.microsoft.com/office/drawing/2014/main" id="{3678D8E2-1CE3-47EF-81E6-E326FC1C7DD5}"/>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9973925" y="902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21</xdr:row>
      <xdr:rowOff>0</xdr:rowOff>
    </xdr:from>
    <xdr:to>
      <xdr:col>17</xdr:col>
      <xdr:colOff>152400</xdr:colOff>
      <xdr:row>21</xdr:row>
      <xdr:rowOff>152400</xdr:rowOff>
    </xdr:to>
    <xdr:pic>
      <xdr:nvPicPr>
        <xdr:cNvPr id="6" name="x_Imagen 7" descr="​icono de Carpeta">
          <a:hlinkClick xmlns:r="http://schemas.openxmlformats.org/officeDocument/2006/relationships" r:id="rId7"/>
          <a:extLst>
            <a:ext uri="{FF2B5EF4-FFF2-40B4-BE49-F238E27FC236}">
              <a16:creationId xmlns:a16="http://schemas.microsoft.com/office/drawing/2014/main" id="{C39D5BC7-F86A-4097-BB9D-2FA8F61ACBE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0735925" y="902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247651</xdr:colOff>
      <xdr:row>0</xdr:row>
      <xdr:rowOff>95249</xdr:rowOff>
    </xdr:from>
    <xdr:to>
      <xdr:col>2</xdr:col>
      <xdr:colOff>428625</xdr:colOff>
      <xdr:row>4</xdr:row>
      <xdr:rowOff>30256</xdr:rowOff>
    </xdr:to>
    <xdr:pic>
      <xdr:nvPicPr>
        <xdr:cNvPr id="2" name="Imagen 1">
          <a:extLst>
            <a:ext uri="{FF2B5EF4-FFF2-40B4-BE49-F238E27FC236}">
              <a16:creationId xmlns:a16="http://schemas.microsoft.com/office/drawing/2014/main" id="{733C4179-51F2-4B56-ADCC-05F81801653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7323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247651</xdr:colOff>
      <xdr:row>0</xdr:row>
      <xdr:rowOff>95249</xdr:rowOff>
    </xdr:from>
    <xdr:to>
      <xdr:col>2</xdr:col>
      <xdr:colOff>114860</xdr:colOff>
      <xdr:row>4</xdr:row>
      <xdr:rowOff>30256</xdr:rowOff>
    </xdr:to>
    <xdr:pic>
      <xdr:nvPicPr>
        <xdr:cNvPr id="2" name="Imagen 1">
          <a:extLst>
            <a:ext uri="{FF2B5EF4-FFF2-40B4-BE49-F238E27FC236}">
              <a16:creationId xmlns:a16="http://schemas.microsoft.com/office/drawing/2014/main" id="{607C5D6C-C82B-441B-BECE-165AFAC6105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73232"/>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763122</xdr:colOff>
      <xdr:row>1</xdr:row>
      <xdr:rowOff>5603</xdr:rowOff>
    </xdr:from>
    <xdr:to>
      <xdr:col>2</xdr:col>
      <xdr:colOff>630331</xdr:colOff>
      <xdr:row>3</xdr:row>
      <xdr:rowOff>332815</xdr:rowOff>
    </xdr:to>
    <xdr:pic>
      <xdr:nvPicPr>
        <xdr:cNvPr id="2" name="Imagen 1">
          <a:extLst>
            <a:ext uri="{FF2B5EF4-FFF2-40B4-BE49-F238E27FC236}">
              <a16:creationId xmlns:a16="http://schemas.microsoft.com/office/drawing/2014/main" id="{885705AD-FF6E-4C20-921E-CE430AA5D78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122" y="148478"/>
          <a:ext cx="1134034" cy="967629"/>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247651</xdr:colOff>
      <xdr:row>0</xdr:row>
      <xdr:rowOff>95249</xdr:rowOff>
    </xdr:from>
    <xdr:to>
      <xdr:col>2</xdr:col>
      <xdr:colOff>428625</xdr:colOff>
      <xdr:row>4</xdr:row>
      <xdr:rowOff>30256</xdr:rowOff>
    </xdr:to>
    <xdr:pic>
      <xdr:nvPicPr>
        <xdr:cNvPr id="2" name="Imagen 1">
          <a:extLst>
            <a:ext uri="{FF2B5EF4-FFF2-40B4-BE49-F238E27FC236}">
              <a16:creationId xmlns:a16="http://schemas.microsoft.com/office/drawing/2014/main" id="{8B675AEB-BDD4-43F0-BF37-EB98377B5A5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81076"/>
        </a:xfrm>
        <a:prstGeom prst="rect">
          <a:avLst/>
        </a:prstGeom>
        <a:noFill/>
        <a:ln>
          <a:noFill/>
        </a:ln>
      </xdr:spPr>
    </xdr:pic>
    <xdr:clientData/>
  </xdr:twoCellAnchor>
  <xdr:twoCellAnchor editAs="oneCell">
    <xdr:from>
      <xdr:col>1</xdr:col>
      <xdr:colOff>247651</xdr:colOff>
      <xdr:row>0</xdr:row>
      <xdr:rowOff>95249</xdr:rowOff>
    </xdr:from>
    <xdr:to>
      <xdr:col>2</xdr:col>
      <xdr:colOff>428625</xdr:colOff>
      <xdr:row>4</xdr:row>
      <xdr:rowOff>30256</xdr:rowOff>
    </xdr:to>
    <xdr:pic>
      <xdr:nvPicPr>
        <xdr:cNvPr id="3" name="Imagen 2">
          <a:extLst>
            <a:ext uri="{FF2B5EF4-FFF2-40B4-BE49-F238E27FC236}">
              <a16:creationId xmlns:a16="http://schemas.microsoft.com/office/drawing/2014/main" id="{03B9F67C-D027-4373-B973-F53E72D9A7F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732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0</xdr:col>
      <xdr:colOff>1352550</xdr:colOff>
      <xdr:row>1</xdr:row>
      <xdr:rowOff>914400</xdr:rowOff>
    </xdr:to>
    <xdr:pic>
      <xdr:nvPicPr>
        <xdr:cNvPr id="3" name="Imagen 2">
          <a:extLst>
            <a:ext uri="{FF2B5EF4-FFF2-40B4-BE49-F238E27FC236}">
              <a16:creationId xmlns:a16="http://schemas.microsoft.com/office/drawing/2014/main" id="{7F4AFFF0-8026-4A09-BAD2-E53296D008A9}"/>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00025"/>
          <a:ext cx="1028700" cy="904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66675</xdr:colOff>
      <xdr:row>0</xdr:row>
      <xdr:rowOff>0</xdr:rowOff>
    </xdr:from>
    <xdr:to>
      <xdr:col>5</xdr:col>
      <xdr:colOff>1095375</xdr:colOff>
      <xdr:row>0</xdr:row>
      <xdr:rowOff>904875</xdr:rowOff>
    </xdr:to>
    <xdr:pic>
      <xdr:nvPicPr>
        <xdr:cNvPr id="4" name="Imagen 2">
          <a:extLst>
            <a:ext uri="{FF2B5EF4-FFF2-40B4-BE49-F238E27FC236}">
              <a16:creationId xmlns:a16="http://schemas.microsoft.com/office/drawing/2014/main" id="{437E4C5C-CD60-4B15-BEEB-C338AD09ED1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0"/>
          <a:ext cx="1028700" cy="904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466726</xdr:colOff>
      <xdr:row>1</xdr:row>
      <xdr:rowOff>9524</xdr:rowOff>
    </xdr:from>
    <xdr:to>
      <xdr:col>2</xdr:col>
      <xdr:colOff>371476</xdr:colOff>
      <xdr:row>4</xdr:row>
      <xdr:rowOff>1731</xdr:rowOff>
    </xdr:to>
    <xdr:pic>
      <xdr:nvPicPr>
        <xdr:cNvPr id="2" name="Imagen 1">
          <a:extLst>
            <a:ext uri="{FF2B5EF4-FFF2-40B4-BE49-F238E27FC236}">
              <a16:creationId xmlns:a16="http://schemas.microsoft.com/office/drawing/2014/main" id="{153E814D-A145-4AA3-822D-C18A4521222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6" y="152399"/>
          <a:ext cx="1028700" cy="904875"/>
        </a:xfrm>
        <a:prstGeom prst="rect">
          <a:avLst/>
        </a:prstGeom>
        <a:noFill/>
        <a:ln>
          <a:noFill/>
        </a:ln>
      </xdr:spPr>
    </xdr:pic>
    <xdr:clientData/>
  </xdr:twoCellAnchor>
  <xdr:twoCellAnchor editAs="oneCell">
    <xdr:from>
      <xdr:col>1</xdr:col>
      <xdr:colOff>466726</xdr:colOff>
      <xdr:row>1</xdr:row>
      <xdr:rowOff>9524</xdr:rowOff>
    </xdr:from>
    <xdr:to>
      <xdr:col>2</xdr:col>
      <xdr:colOff>371476</xdr:colOff>
      <xdr:row>4</xdr:row>
      <xdr:rowOff>1731</xdr:rowOff>
    </xdr:to>
    <xdr:pic>
      <xdr:nvPicPr>
        <xdr:cNvPr id="3" name="Imagen 2">
          <a:extLst>
            <a:ext uri="{FF2B5EF4-FFF2-40B4-BE49-F238E27FC236}">
              <a16:creationId xmlns:a16="http://schemas.microsoft.com/office/drawing/2014/main" id="{CFB37927-3ACF-4452-BC5F-144E98B62F5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6" y="152399"/>
          <a:ext cx="1028700" cy="904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763122</xdr:colOff>
      <xdr:row>1</xdr:row>
      <xdr:rowOff>5603</xdr:rowOff>
    </xdr:from>
    <xdr:to>
      <xdr:col>2</xdr:col>
      <xdr:colOff>630331</xdr:colOff>
      <xdr:row>4</xdr:row>
      <xdr:rowOff>30257</xdr:rowOff>
    </xdr:to>
    <xdr:pic>
      <xdr:nvPicPr>
        <xdr:cNvPr id="2" name="Imagen 1">
          <a:extLst>
            <a:ext uri="{FF2B5EF4-FFF2-40B4-BE49-F238E27FC236}">
              <a16:creationId xmlns:a16="http://schemas.microsoft.com/office/drawing/2014/main" id="{2F5D6137-B01C-43B6-A155-A18EE00B3BC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122" y="148478"/>
          <a:ext cx="1134034" cy="96762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247651</xdr:colOff>
      <xdr:row>0</xdr:row>
      <xdr:rowOff>95249</xdr:rowOff>
    </xdr:from>
    <xdr:to>
      <xdr:col>2</xdr:col>
      <xdr:colOff>619125</xdr:colOff>
      <xdr:row>4</xdr:row>
      <xdr:rowOff>19050</xdr:rowOff>
    </xdr:to>
    <xdr:pic>
      <xdr:nvPicPr>
        <xdr:cNvPr id="2" name="Imagen 1">
          <a:extLst>
            <a:ext uri="{FF2B5EF4-FFF2-40B4-BE49-F238E27FC236}">
              <a16:creationId xmlns:a16="http://schemas.microsoft.com/office/drawing/2014/main" id="{6FF00D17-4AA9-481E-BC26-EAB82DDACEA2}"/>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81076"/>
        </a:xfrm>
        <a:prstGeom prst="rect">
          <a:avLst/>
        </a:prstGeom>
        <a:noFill/>
        <a:ln>
          <a:noFill/>
        </a:ln>
      </xdr:spPr>
    </xdr:pic>
    <xdr:clientData/>
  </xdr:twoCellAnchor>
  <xdr:twoCellAnchor editAs="oneCell">
    <xdr:from>
      <xdr:col>1</xdr:col>
      <xdr:colOff>247651</xdr:colOff>
      <xdr:row>0</xdr:row>
      <xdr:rowOff>95249</xdr:rowOff>
    </xdr:from>
    <xdr:to>
      <xdr:col>2</xdr:col>
      <xdr:colOff>619125</xdr:colOff>
      <xdr:row>4</xdr:row>
      <xdr:rowOff>19050</xdr:rowOff>
    </xdr:to>
    <xdr:pic>
      <xdr:nvPicPr>
        <xdr:cNvPr id="3" name="Imagen 2">
          <a:extLst>
            <a:ext uri="{FF2B5EF4-FFF2-40B4-BE49-F238E27FC236}">
              <a16:creationId xmlns:a16="http://schemas.microsoft.com/office/drawing/2014/main" id="{83E01E79-C1C9-45D9-9A87-CFF8B2270B8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810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247651</xdr:colOff>
      <xdr:row>0</xdr:row>
      <xdr:rowOff>95249</xdr:rowOff>
    </xdr:from>
    <xdr:to>
      <xdr:col>2</xdr:col>
      <xdr:colOff>428625</xdr:colOff>
      <xdr:row>4</xdr:row>
      <xdr:rowOff>19050</xdr:rowOff>
    </xdr:to>
    <xdr:pic>
      <xdr:nvPicPr>
        <xdr:cNvPr id="2" name="Imagen 1">
          <a:extLst>
            <a:ext uri="{FF2B5EF4-FFF2-40B4-BE49-F238E27FC236}">
              <a16:creationId xmlns:a16="http://schemas.microsoft.com/office/drawing/2014/main" id="{50EB06C7-E1BC-4107-9A28-E4F1865DF335}"/>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81076"/>
        </a:xfrm>
        <a:prstGeom prst="rect">
          <a:avLst/>
        </a:prstGeom>
        <a:noFill/>
        <a:ln>
          <a:noFill/>
        </a:ln>
      </xdr:spPr>
    </xdr:pic>
    <xdr:clientData/>
  </xdr:twoCellAnchor>
  <xdr:twoCellAnchor editAs="oneCell">
    <xdr:from>
      <xdr:col>1</xdr:col>
      <xdr:colOff>247651</xdr:colOff>
      <xdr:row>0</xdr:row>
      <xdr:rowOff>95249</xdr:rowOff>
    </xdr:from>
    <xdr:to>
      <xdr:col>2</xdr:col>
      <xdr:colOff>428625</xdr:colOff>
      <xdr:row>4</xdr:row>
      <xdr:rowOff>19050</xdr:rowOff>
    </xdr:to>
    <xdr:pic>
      <xdr:nvPicPr>
        <xdr:cNvPr id="3" name="Imagen 2">
          <a:extLst>
            <a:ext uri="{FF2B5EF4-FFF2-40B4-BE49-F238E27FC236}">
              <a16:creationId xmlns:a16="http://schemas.microsoft.com/office/drawing/2014/main" id="{A6149C9E-2568-40DE-A6F8-92CF382BF9A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1" y="95249"/>
          <a:ext cx="1133474" cy="9810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763122</xdr:colOff>
      <xdr:row>1</xdr:row>
      <xdr:rowOff>5603</xdr:rowOff>
    </xdr:from>
    <xdr:to>
      <xdr:col>2</xdr:col>
      <xdr:colOff>630331</xdr:colOff>
      <xdr:row>4</xdr:row>
      <xdr:rowOff>58832</xdr:rowOff>
    </xdr:to>
    <xdr:pic>
      <xdr:nvPicPr>
        <xdr:cNvPr id="2" name="Imagen 1">
          <a:extLst>
            <a:ext uri="{FF2B5EF4-FFF2-40B4-BE49-F238E27FC236}">
              <a16:creationId xmlns:a16="http://schemas.microsoft.com/office/drawing/2014/main" id="{2BF19999-2ECF-45DD-A079-EDF34818AE2B}"/>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122" y="148478"/>
          <a:ext cx="1134034" cy="96762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763122</xdr:colOff>
      <xdr:row>1</xdr:row>
      <xdr:rowOff>5603</xdr:rowOff>
    </xdr:from>
    <xdr:to>
      <xdr:col>2</xdr:col>
      <xdr:colOff>630331</xdr:colOff>
      <xdr:row>4</xdr:row>
      <xdr:rowOff>30257</xdr:rowOff>
    </xdr:to>
    <xdr:pic>
      <xdr:nvPicPr>
        <xdr:cNvPr id="2" name="Imagen 1">
          <a:extLst>
            <a:ext uri="{FF2B5EF4-FFF2-40B4-BE49-F238E27FC236}">
              <a16:creationId xmlns:a16="http://schemas.microsoft.com/office/drawing/2014/main" id="{EDBFEAFC-9A0B-48DB-8C2D-30F17296019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122" y="151279"/>
          <a:ext cx="1133474" cy="977154"/>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Francy Darleyi Garcia Hernanez" id="{0B692623-3D91-4D8D-9A9B-A0476C75BE12}" userId="S::francy.garcia@fonvalmed.gov.co::ecdb224b-a88c-4464-b5e9-3b4540a27c7a" providerId="AD"/>
  <person displayName="Jaime Alberto Carvajal Molina" id="{00F94EEF-A8DB-472F-B8FF-92037334C3CA}" userId="S::jaime.carvajal@fonvalmed.gov.co::f265dea8-6cc6-4b54-bca4-438d4489de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8" dT="2023-04-28T16:55:22.44" personId="{0B692623-3D91-4D8D-9A9B-A0476C75BE12}" id="{5E7E956C-AA40-41BF-92B4-840E7327F21C}">
    <text>esta información no se puede duplicar por los espacios de almacenamiento con los que cuenta la entidad, razón por la cual la quien vaya a revisar debe ingresar con los datos a la nube</text>
  </threadedComment>
  <threadedComment ref="Q8" dT="2023-04-28T16:55:22.44" personId="{0B692623-3D91-4D8D-9A9B-A0476C75BE12}" id="{E770C1B3-E59B-4949-BBB3-D77B8F3B3F62}">
    <text>esta información no se puede duplicar por los espacios de almacenamiento con los que cuenta la entidad, razón por la cual la quien vaya a revisar debe ingresar con los datos a la nube</text>
  </threadedComment>
  <threadedComment ref="N22" dT="2023-04-28T17:00:40.93" personId="{0B692623-3D91-4D8D-9A9B-A0476C75BE12}" id="{D543907D-0B2A-4042-89CF-643AA95AC60C}">
    <text>Esta información no se puede duplicar por los espacios de almacenamiento con los que cuenta la entidad, razón por la cual la quien vaya a revisar debe ingresar con los datos a la nube</text>
  </threadedComment>
  <threadedComment ref="L25" dT="2023-05-08T19:47:09.39" personId="{00F94EEF-A8DB-472F-B8FF-92037334C3CA}" id="{201923CC-88B3-444E-8140-A5DD2311FFD9}">
    <text>Se cumplio el 100% del trimestre, es decir la meta total del 1er trimestre</text>
  </threadedComment>
  <threadedComment ref="N29" dT="2023-04-28T17:00:51.18" personId="{0B692623-3D91-4D8D-9A9B-A0476C75BE12}" id="{86843C98-AF38-4BE1-AE60-9FA74D41032E}">
    <text>Esta información no se puede duplicar por los espacios de almacenamiento con los que cuenta la entidad, razón por la cual la quien vaya a revisar debe ingresar con los datos a la nube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f:/s/CEDP-FONVALMED/En_lhKHfss9Es3-ouGLcPU8Bt1McGs4FOuaRE19WtoC12w?e=hLKRAC" TargetMode="External"/><Relationship Id="rId13" Type="http://schemas.openxmlformats.org/officeDocument/2006/relationships/hyperlink" Target="../../../../../../:b:/s/CEDP-FONVALMED/Ee4Aqog8FiJLq2iq80Cm490BrFxgLDfJVTdE8v57QenGKQ?e=kktIcM" TargetMode="External"/><Relationship Id="rId3" Type="http://schemas.openxmlformats.org/officeDocument/2006/relationships/hyperlink" Target="../../../../../../:b:/s/CEDP-FONVALMED/EXvl8ZkiVE9LpZTFBwcB7s4BVzU43c9E_5z4xczGlAXiQA?e=aL9Q50" TargetMode="External"/><Relationship Id="rId7" Type="http://schemas.openxmlformats.org/officeDocument/2006/relationships/hyperlink" Target="../../../../../../:f:/s/CEDP-FONVALMED/EgmsU4MoFFNGum5o47BTBX4B8ee34_vNwasjJLVK3gj33Q?e=VUzbdc" TargetMode="External"/><Relationship Id="rId12" Type="http://schemas.openxmlformats.org/officeDocument/2006/relationships/hyperlink" Target="../../../../../../:f:/s/CEDP-FONVALMED/EhuVcpndxGhKl2S5DeaAjsEB0dn9HkJj5hjRSMghA90UXg?e=6AX5zv" TargetMode="External"/><Relationship Id="rId17" Type="http://schemas.openxmlformats.org/officeDocument/2006/relationships/drawing" Target="../drawings/drawing8.xml"/><Relationship Id="rId2" Type="http://schemas.openxmlformats.org/officeDocument/2006/relationships/hyperlink" Target="../../../../../../:w:/s/CEDP-FONVALMED/EZ9Tc5GxzWJDv919ey1q4x4BB5DIId0IikI3KOseFKY1Og?e=xB82Oq" TargetMode="External"/><Relationship Id="rId16" Type="http://schemas.openxmlformats.org/officeDocument/2006/relationships/hyperlink" Target="../../../../../../:f:/s/CEDP-FONVALMED/Ek_Wi-TpcZxAr9ibzLXZtEgBrAO0cDrP8wuw-uGbH3ZaHg?e=4AsJ2s" TargetMode="External"/><Relationship Id="rId1" Type="http://schemas.openxmlformats.org/officeDocument/2006/relationships/hyperlink" Target="../../../../../../:b:/s/CEDP-FONVALMED/EeCC_WjSYPpDrQm61lNmnUcBvA68FjvXz2kGo6DWsR_yUg?e=Kit960" TargetMode="External"/><Relationship Id="rId6" Type="http://schemas.openxmlformats.org/officeDocument/2006/relationships/hyperlink" Target="../../../../../../:f:/s/CEDP-FONVALMED/Ei6282UFmB5Jkbsa3Jkz2_MBRSK20tQkNrdEjufBh27fhA?e=10DaRE" TargetMode="External"/><Relationship Id="rId11" Type="http://schemas.openxmlformats.org/officeDocument/2006/relationships/hyperlink" Target="../../../../../../:b:/s/CEDP-FONVALMED/EQdRx7J42zlDiE18jxuJjbMBshlhl-jHBDOtY4bx9VHn_Q?e=fu2Lzp" TargetMode="External"/><Relationship Id="rId5" Type="http://schemas.openxmlformats.org/officeDocument/2006/relationships/hyperlink" Target="../../../../../../:b:/s/CEDP-FONVALMED/ETjNW_Mf8MBBrzZa3WyHKcwBsP1w5iDpfBpiS4TNiirQdw?e=kuNHw0" TargetMode="External"/><Relationship Id="rId15" Type="http://schemas.openxmlformats.org/officeDocument/2006/relationships/hyperlink" Target="../../../../../../:f:/s/CEDP-FONVALMED/EgmsU4MoFFNGum5o47BTBX4B8ee34_vNwasjJLVK3gj33Q?e=Ol2S6R" TargetMode="External"/><Relationship Id="rId10" Type="http://schemas.openxmlformats.org/officeDocument/2006/relationships/hyperlink" Target="../../../../../../:f:/s/CEDP-FONVALMED/Egxo7bD6j1pFvIRkmzAWgyQB87sNAUoO6NuXyxJCgv0h_Q?e=0kAu5c" TargetMode="External"/><Relationship Id="rId4" Type="http://schemas.openxmlformats.org/officeDocument/2006/relationships/hyperlink" Target="../../../../../../:w:/s/CEDP-FONVALMED/EbFnNkIrhvxEtpg-1BF-05QBRcc3rvA4AvdBBWAQdNN0cw?e=9N2cpk" TargetMode="External"/><Relationship Id="rId9" Type="http://schemas.openxmlformats.org/officeDocument/2006/relationships/hyperlink" Target="../../../../../../:f:/s/CEDP-FONVALMED/EiQTYipC49xHsPpGw06y2VgBM2KAuEs44_yKtHwAcxgMbA?e=48a5ZG" TargetMode="External"/><Relationship Id="rId14" Type="http://schemas.openxmlformats.org/officeDocument/2006/relationships/hyperlink" Target="../../../../../../:f:/s/CEDP-FONVALMED/EmndAv4eO8BPi7mS2Vx9GN4BwB4HkFlLZROL8AxrNwK09w?e=CUcWRB"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hyperlink" Target="../../../../../../:f:/s/fonval_intranet/EohS_kKxAd1NkkjInMVfzpIBYfuXDWwDoKaqn3f_pzWcDw?e=MRHHff"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3" Type="http://schemas.openxmlformats.org/officeDocument/2006/relationships/hyperlink" Target="../../../../../../:b:/s/fonval_intranet/EWXLhTrqWxhJmoWApp-pZMsB1H_UQ4jN--aKR-qh_MY9YA?e=OgBOhE" TargetMode="External"/><Relationship Id="rId18" Type="http://schemas.openxmlformats.org/officeDocument/2006/relationships/hyperlink" Target="https://fondom-my.sharepoint.com/:b:/g/personal/diana_gomez_fonvalmed_gov_co/EffxCH3gNw1FrNTuAyGiOu4B0DotCqopv2TXytzW_vfRXQ?e=XPtjIF" TargetMode="External"/><Relationship Id="rId26" Type="http://schemas.openxmlformats.org/officeDocument/2006/relationships/hyperlink" Target="https://fondom-my.sharepoint.com/:b:/g/personal/diana_gomez_fonvalmed_gov_co/EZD3VdG6Yj5CsZfFaAmlEWwBf-Nfz2BBVp_YkK4AxwN8nw?e=Vd478B" TargetMode="External"/><Relationship Id="rId3" Type="http://schemas.openxmlformats.org/officeDocument/2006/relationships/hyperlink" Target="../../../../../:b:/g/personal/ana_correa_fonvalmed_gov_co/Ectx6T2UsLFChnIsFvxBQeAB_S9W7Z9_kYHm2hNet_R38A?e=dY8ulc" TargetMode="External"/><Relationship Id="rId21" Type="http://schemas.openxmlformats.org/officeDocument/2006/relationships/hyperlink" Target="https://fondom-my.sharepoint.com/:b:/g/personal/diana_gomez_fonvalmed_gov_co/ETrM4mizPZFJvBlfz7YdF10B47g0ILH9WeJRkWG8jlLxDA?e=UBTt8q" TargetMode="External"/><Relationship Id="rId34" Type="http://schemas.openxmlformats.org/officeDocument/2006/relationships/drawing" Target="../drawings/drawing10.xml"/><Relationship Id="rId7" Type="http://schemas.openxmlformats.org/officeDocument/2006/relationships/hyperlink" Target="../../../../../../:f:/s/Fonvalmed2/EpuGgXe-kERIvI-NCIYE5NkBBESzs09s8E7BJ8zmOsQMEw?e=aeD2lc" TargetMode="External"/><Relationship Id="rId12" Type="http://schemas.openxmlformats.org/officeDocument/2006/relationships/hyperlink" Target="../../../../../../:x:/s/fonval_intranet/EQh-Iyy5WIBMmn7bUvOFceUBwsnP-0STmjhvrnbfmEHVlQ?e=1IxePb" TargetMode="External"/><Relationship Id="rId17" Type="http://schemas.openxmlformats.org/officeDocument/2006/relationships/hyperlink" Target="https://fondom-my.sharepoint.com/:b:/g/personal/diana_gomez_fonvalmed_gov_co/ESyXckI_cZBFrCTTfg_Z1jwB8byH8ntYUt04JkfG3gtlxA?e=Ofpemh" TargetMode="External"/><Relationship Id="rId25" Type="http://schemas.openxmlformats.org/officeDocument/2006/relationships/hyperlink" Target="https://fondom-my.sharepoint.com/:b:/g/personal/diana_gomez_fonvalmed_gov_co/Ec8HsMnJtp1GqsnXx0VUqxoBy00XBHrhRTB9yFqmDBdTqQ?e=vdvVxQ" TargetMode="External"/><Relationship Id="rId33" Type="http://schemas.openxmlformats.org/officeDocument/2006/relationships/printerSettings" Target="../printerSettings/printerSettings5.bin"/><Relationship Id="rId2" Type="http://schemas.openxmlformats.org/officeDocument/2006/relationships/hyperlink" Target="../../../../../../:f:/s/fonval_intranet/EsBPdqzWyT1ComBZB_JUEfgB4RjynS2_5IBO5cyOvYaSXw?e=LTWbyg" TargetMode="External"/><Relationship Id="rId16" Type="http://schemas.openxmlformats.org/officeDocument/2006/relationships/hyperlink" Target="https://fondom-my.sharepoint.com/:b:/g/personal/diana_gomez_fonvalmed_gov_co/EYtyz5RPTGFGkFUuOQICIaoBaSIfR-2TU6KZ_mxEs6kZbw?e=KCBMvS" TargetMode="External"/><Relationship Id="rId20" Type="http://schemas.openxmlformats.org/officeDocument/2006/relationships/hyperlink" Target="https://fondom-my.sharepoint.com/:b:/g/personal/diana_gomez_fonvalmed_gov_co/EfO6hWZgPflJiq9emU8XR7EBMzRgAbrwiO6md3OQKnph7Q?e=duAHyg" TargetMode="External"/><Relationship Id="rId29" Type="http://schemas.openxmlformats.org/officeDocument/2006/relationships/hyperlink" Target="https://fondom-my.sharepoint.com/:b:/g/personal/diana_gomez_fonvalmed_gov_co/ETa7rRDPV2pLi7g0OUh12IQBpFBky8JApzfOkGMpY7Lshw?e=a7CC8y" TargetMode="External"/><Relationship Id="rId1" Type="http://schemas.openxmlformats.org/officeDocument/2006/relationships/hyperlink" Target="../../../../../../:x:/s/fonval_intranet/Ea4JChvba3pKtO6MbqwJyjYBDS6PZ4ymFKlkOBklToaDyQ?e=p1LWDA" TargetMode="External"/><Relationship Id="rId6" Type="http://schemas.openxmlformats.org/officeDocument/2006/relationships/hyperlink" Target="../../../../../../:f:/s/Fonvalmed2/EpuGgXe-kERIvI-NCIYE5NkBBESzs09s8E7BJ8zmOsQMEw?e=aeD2lc" TargetMode="External"/><Relationship Id="rId11" Type="http://schemas.openxmlformats.org/officeDocument/2006/relationships/hyperlink" Target="../../../../../:f:/g/personal/juan_montoya_fonvalmed_gov_co/EgEwDKpdmxhPkmdPs3NHsCkBx0bWCJ15mBYbjxLN-qG06g?e=0FGWXP" TargetMode="External"/><Relationship Id="rId24" Type="http://schemas.openxmlformats.org/officeDocument/2006/relationships/hyperlink" Target="https://fondom-my.sharepoint.com/:b:/g/personal/diana_gomez_fonvalmed_gov_co/ETUHparUPpNDrvT-ITph_aYBOFy6fOh5d96OVBISyVsc7w?e=VenaDV" TargetMode="External"/><Relationship Id="rId32" Type="http://schemas.openxmlformats.org/officeDocument/2006/relationships/hyperlink" Target="https://fondom-my.sharepoint.com/:b:/g/personal/diana_gomez_fonvalmed_gov_co/EUOabr674WdGkbdanazQN_EBFtWqX-owl1dJl9NsZPrzLQ?e=7DyKZG" TargetMode="External"/><Relationship Id="rId5" Type="http://schemas.openxmlformats.org/officeDocument/2006/relationships/hyperlink" Target="../../../../../../:f:/s/Fonvalmed2/EpuGgXe-kERIvI-NCIYE5NkBBESzs09s8E7BJ8zmOsQMEw?e=aeD2lc" TargetMode="External"/><Relationship Id="rId15" Type="http://schemas.openxmlformats.org/officeDocument/2006/relationships/hyperlink" Target="../../../../../../:x:/s/fonval_intranet/EaePUzl8K6RGmtIh0TOJTB4B49JmCR4dJInR-n4pjD8lcw?e=gIGqu1" TargetMode="External"/><Relationship Id="rId23" Type="http://schemas.openxmlformats.org/officeDocument/2006/relationships/hyperlink" Target="../../../../../../:f:/s/Fonvalmed2/EpuGgXe-kERIvI-NCIYE5NkBBESzs09s8E7BJ8zmOsQMEw?e=aeD2lc" TargetMode="External"/><Relationship Id="rId28" Type="http://schemas.openxmlformats.org/officeDocument/2006/relationships/hyperlink" Target="https://fondom-my.sharepoint.com/:b:/g/personal/diana_gomez_fonvalmed_gov_co/Eftyh9p3WmlHvrq_Q29MPKYBaP-pe5b2AV9p8EjmTIw2ag?e=dVItse" TargetMode="External"/><Relationship Id="rId10" Type="http://schemas.openxmlformats.org/officeDocument/2006/relationships/hyperlink" Target="../../../../../../:f:/s/Fonvalmed2/EpuGgXe-kERIvI-NCIYE5NkBBESzs09s8E7BJ8zmOsQMEw?e=aeD2lc" TargetMode="External"/><Relationship Id="rId19" Type="http://schemas.openxmlformats.org/officeDocument/2006/relationships/hyperlink" Target="https://fondom-my.sharepoint.com/:b:/g/personal/diana_gomez_fonvalmed_gov_co/EWV1iEaLRzpChsphQQn1dxIBXM6tv3IwlNgXaGEk7YrfeA?e=BT3Y4j" TargetMode="External"/><Relationship Id="rId31" Type="http://schemas.openxmlformats.org/officeDocument/2006/relationships/hyperlink" Target="https://fondom-my.sharepoint.com/:b:/g/personal/diana_gomez_fonvalmed_gov_co/EenJJnu3SM5BuXf5mjIMtdEBm22bY0G0xtD3UZHy7xJuhA?e=EVub4V" TargetMode="External"/><Relationship Id="rId4" Type="http://schemas.openxmlformats.org/officeDocument/2006/relationships/hyperlink" Target="../../../../../:b:/g/personal/juan_montoya_fonvalmed_gov_co/EfdtMoZ3FixLgaGb8vOLztYBzY58Z8uUbGBDNbZQaf0MDQ?e=dysyTG" TargetMode="External"/><Relationship Id="rId9" Type="http://schemas.openxmlformats.org/officeDocument/2006/relationships/hyperlink" Target="../../../../../../:f:/s/Fonvalmed2/EpuGgXe-kERIvI-NCIYE5NkBBESzs09s8E7BJ8zmOsQMEw?e=aeD2lc" TargetMode="External"/><Relationship Id="rId14" Type="http://schemas.openxmlformats.org/officeDocument/2006/relationships/hyperlink" Target="../../../../../../:f:/s/fonval_intranet/EuYXwCbc-RVLs8yhUX2CDmYBsliZAJjfwp10GWdH7bFd1Q?e=SO9xDR" TargetMode="External"/><Relationship Id="rId22" Type="http://schemas.openxmlformats.org/officeDocument/2006/relationships/hyperlink" Target="../../../../../../:f:/s/Fonvalmed2/EpuGgXe-kERIvI-NCIYE5NkBBESzs09s8E7BJ8zmOsQMEw?e=aeD2lc" TargetMode="External"/><Relationship Id="rId27" Type="http://schemas.openxmlformats.org/officeDocument/2006/relationships/hyperlink" Target="https://fondom-my.sharepoint.com/:b:/g/personal/diana_gomez_fonvalmed_gov_co/Eftyh9p3WmlHvrq_Q29MPKYBaP-pe5b2AV9p8EjmTIw2ag?e=OWNAPU" TargetMode="External"/><Relationship Id="rId30" Type="http://schemas.openxmlformats.org/officeDocument/2006/relationships/hyperlink" Target="https://fondom-my.sharepoint.com/:b:/g/personal/diana_gomez_fonvalmed_gov_co/ET6NOyPYESlJmXQJBegqbkgB0YGf2p0BI2KiHbDW_8ApiQ?e=Z15AOJ" TargetMode="External"/><Relationship Id="rId8" Type="http://schemas.openxmlformats.org/officeDocument/2006/relationships/hyperlink" Target="../../../../../../:f:/s/Fonvalmed2/EpuGgXe-kERIvI-NCIYE5NkBBESzs09s8E7BJ8zmOsQMEw?e=aeD2lc"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b:/g/personal/paula_otalvaro_fonvalmed_gov_co/EfF6xHtI9xJFrzxyCRGyAxQBNkx09q-HUrQRDAtS1sn3ug?e=BCSle4" TargetMode="External"/><Relationship Id="rId18" Type="http://schemas.openxmlformats.org/officeDocument/2006/relationships/hyperlink" Target="../../../../../../../../../../../:x:/g/personal/paula_otalvaro_fonvalmed_gov_co/EVYdI3c6xYxEhqQ1LxbxYkoBEYubSbrFv5pJJ8vyz9S2Qg?e=ZubWup" TargetMode="External"/><Relationship Id="rId26" Type="http://schemas.openxmlformats.org/officeDocument/2006/relationships/hyperlink" Target="../../../../../../:f:/s/fonval_intranet/Eq_C6zZXfBJFgbu-Drd1Y3sBdk69hZKITCD_0y9ZhD2LZw?e=tKXite" TargetMode="External"/><Relationship Id="rId39" Type="http://schemas.openxmlformats.org/officeDocument/2006/relationships/hyperlink" Target="../../../../../../:f:/s/fonval_intranet/EkAKuEgX_nVFmW4WdHyZ_JUB4kkW29zBIv2sR9YhMchpwA?e=mVnfRb" TargetMode="External"/><Relationship Id="rId21" Type="http://schemas.openxmlformats.org/officeDocument/2006/relationships/hyperlink" Target="../../../../../../:f:/s/fonval_intranet/EpEPQC8Bq-9MgSzAMHRE4owBxJWO4g3nyCDE9e-Gm5f25g?e=A8PG7g" TargetMode="External"/><Relationship Id="rId34" Type="http://schemas.openxmlformats.org/officeDocument/2006/relationships/hyperlink" Target="../../../../../../:f:/s/fonval_intranet/EgunBuKrWnRBkaOScWpTgtQBwIDmlXEX_hVxbD5BN0JUjQ?e=smDV5X" TargetMode="External"/><Relationship Id="rId42" Type="http://schemas.openxmlformats.org/officeDocument/2006/relationships/hyperlink" Target="../../../../../../:x:/s/fonval_intranet/EZY0L3LOdv9Cjfz2jzG8GbQBbBx_kb2mfKvRaPvUFCUf8g?e=GwdbSB" TargetMode="External"/><Relationship Id="rId7" Type="http://schemas.openxmlformats.org/officeDocument/2006/relationships/hyperlink" Target="../../../../../../../../../../../:x:/g/personal/paula_otalvaro_fonvalmed_gov_co/ESlOBbAf8FdLkHXAFYw2ziwB_qdePH-T3jEKB3nQxve7gA?e=kITA0W" TargetMode="External"/><Relationship Id="rId2" Type="http://schemas.openxmlformats.org/officeDocument/2006/relationships/hyperlink" Target="../../../../../../:f:/s/fonval_intranet/Ekjak7w-pXNJub28KcETVT0Bv5pPagOT-C4K5YUdTNkPvw?e=J6CsgL" TargetMode="External"/><Relationship Id="rId16" Type="http://schemas.openxmlformats.org/officeDocument/2006/relationships/hyperlink" Target="../../../../../../../../../../../:f:/g/personal/paula_otalvaro_fonvalmed_gov_co/Egn8xeeFSjRBkGkSl3N4QiMBiSniWGIKUIgUkyEmV-9s8g?e=0a1d4a" TargetMode="External"/><Relationship Id="rId20" Type="http://schemas.openxmlformats.org/officeDocument/2006/relationships/hyperlink" Target="../../../../../../../../../../../:f:/g/personal/paula_otalvaro_fonvalmed_gov_co/EgMHZbnQexdMhtDdycUmaHwBipHSVYnDUSXUAS4WDTnM3Q?e=dqST8G" TargetMode="External"/><Relationship Id="rId29" Type="http://schemas.openxmlformats.org/officeDocument/2006/relationships/hyperlink" Target="https://fondom-my.sharepoint.com/:x:/g/personal/paula_otalvaro_fonvalmed_gov_co/EUtzYUizKJFNhfYQDfDw3FIBBV9_cJTBXM8YDaL98bOxTA?e=bni7bC" TargetMode="External"/><Relationship Id="rId41" Type="http://schemas.openxmlformats.org/officeDocument/2006/relationships/hyperlink" Target="../../../../../../:b:/s/fonval_intranet/ERuuGnnarGhKkEl_gEtUfhEBqQvSC-ubV3DlIvD55svTkQ?e=EqaheW" TargetMode="External"/><Relationship Id="rId1" Type="http://schemas.openxmlformats.org/officeDocument/2006/relationships/hyperlink" Target="../../../../../../:x:/s/fonval_intranet/EZY0L3LOdv9Cjfz2jzG8GbQBbBx_kb2mfKvRaPvUFCUf8g?e=hy8Als" TargetMode="External"/><Relationship Id="rId6" Type="http://schemas.openxmlformats.org/officeDocument/2006/relationships/hyperlink" Target="../../../../../:w:/g/personal/doris_rojas_fonvalmed_gov_co/EWaIHKCa6ENKhTT6dTGbQ3ABFD9IQa4q6sHygls9FCXssA?e=6yQWmc" TargetMode="External"/><Relationship Id="rId11" Type="http://schemas.openxmlformats.org/officeDocument/2006/relationships/hyperlink" Target="../../../../../../:b:/s/fonval_intranet/EU1df-Vqn51Lpokj-KqH9yUBvEh2gG0ZZ0bvhJ9VeFrNMA?e=GtiQlu" TargetMode="External"/><Relationship Id="rId24" Type="http://schemas.openxmlformats.org/officeDocument/2006/relationships/hyperlink" Target="../../../../../../:f:/s/fonval_intranet/EnSzg74MCntHveBqHEYzikABv3J_b_h6JFrCymydnRo5lg?e=QhHHIh" TargetMode="External"/><Relationship Id="rId32" Type="http://schemas.openxmlformats.org/officeDocument/2006/relationships/hyperlink" Target="../../../../../../:f:/s/fonval_intranet/EpEPQC8Bq-9MgSzAMHRE4owBxJWO4g3nyCDE9e-Gm5f25g?e=D0brgn" TargetMode="External"/><Relationship Id="rId37" Type="http://schemas.openxmlformats.org/officeDocument/2006/relationships/hyperlink" Target="../../../../../../:f:/s/fonval_intranet/Etlr4Iqua0JOj2e4QOG-zXkBD3yt1ZGRy8pKMeW9gLJzSQ?e=OQFQdh" TargetMode="External"/><Relationship Id="rId40" Type="http://schemas.openxmlformats.org/officeDocument/2006/relationships/hyperlink" Target="../../../../../../../../../../../:f:/g/personal/paula_otalvaro_fonvalmed_gov_co/EgMHZbnQexdMhtDdycUmaHwBipHSVYnDUSXUAS4WDTnM3Q?e=dqST8G" TargetMode="External"/><Relationship Id="rId5" Type="http://schemas.openxmlformats.org/officeDocument/2006/relationships/hyperlink" Target="../../../../../:w:/g/personal/doris_rojas_fonvalmed_gov_co/EWaIHKCa6ENKhTT6dTGbQ3ABFD9IQa4q6sHygls9FCXssA?e=5tsGn5" TargetMode="External"/><Relationship Id="rId15" Type="http://schemas.openxmlformats.org/officeDocument/2006/relationships/hyperlink" Target="../../../../../../../../../../../:f:/g/personal/paula_otalvaro_fonvalmed_gov_co/EgG-LJkpTtpPhmnJf2ESdvgBQgJBtjGTaKVCSCV59ukcFA?e=SIPMXP" TargetMode="External"/><Relationship Id="rId23" Type="http://schemas.openxmlformats.org/officeDocument/2006/relationships/hyperlink" Target="../../../../../../:f:/s/fonval_intranet/EmJdocoA0zhEir8beOcWcsoBQ_GZT1B5xQMm76ZYG5eauQ?e=Lykh7h" TargetMode="External"/><Relationship Id="rId28" Type="http://schemas.openxmlformats.org/officeDocument/2006/relationships/hyperlink" Target="../../../../../../../../../../../:x:/g/personal/paula_otalvaro_fonvalmed_gov_co/ERdY5MOBwJhGvzVsyAqW1JUBnEZDg_T40n3Uy6Ha-ElNPg?e=S3lzSg" TargetMode="External"/><Relationship Id="rId36" Type="http://schemas.openxmlformats.org/officeDocument/2006/relationships/hyperlink" Target="../../../../../../:f:/s/fonval_intranet/Ek73kHKlyupDg1mR5AHxWOkBEOjHybwn1xqd-36qGzy5CA?e=TXzCHH" TargetMode="External"/><Relationship Id="rId10" Type="http://schemas.openxmlformats.org/officeDocument/2006/relationships/hyperlink" Target="../../../../../../../../../../../:b:/g/personal/paula_otalvaro_fonvalmed_gov_co/EQv3iojg7y9LrchSn92-W_EBssumTJYicaRzQPPhn79Qog?e=9OO17Y" TargetMode="External"/><Relationship Id="rId19" Type="http://schemas.openxmlformats.org/officeDocument/2006/relationships/hyperlink" Target="../../../../../../../../../../../:f:/g/personal/paula_otalvaro_fonvalmed_gov_co/EikAYyi5JL9HjZZBN6xBC_4BXaN8JN8twCNBmGc-R8oeUQ?e=Hzerxw" TargetMode="External"/><Relationship Id="rId31" Type="http://schemas.openxmlformats.org/officeDocument/2006/relationships/hyperlink" Target="https://fondom-my.sharepoint.com/:x:/g/personal/paula_otalvaro_fonvalmed_gov_co/EYZXy1gfagpFijPk4SHczekBfK0hS8ZFSH62tiVRgKKzLw?e=yXe2rI" TargetMode="External"/><Relationship Id="rId44" Type="http://schemas.openxmlformats.org/officeDocument/2006/relationships/drawing" Target="../drawings/drawing11.xml"/><Relationship Id="rId4" Type="http://schemas.openxmlformats.org/officeDocument/2006/relationships/hyperlink" Target="../../../../../:f:/g/personal/doris_rojas_fonvalmed_gov_co/Eu36-zRr9spIvnOrfjzii20BPypOemlNKAlh7XmfTQZpSw?e=fk4a60" TargetMode="External"/><Relationship Id="rId9" Type="http://schemas.openxmlformats.org/officeDocument/2006/relationships/hyperlink" Target="../../../../../../../../../../../:b:/g/personal/paula_otalvaro_fonvalmed_gov_co/ETasF1F21jVFop1oiDO2UdMBNiiRWvE9szNhYLYPJMheTA?e=ZCGD36" TargetMode="External"/><Relationship Id="rId14" Type="http://schemas.openxmlformats.org/officeDocument/2006/relationships/hyperlink" Target="../../../../../../../../../../../:f:/g/personal/paula_otalvaro_fonvalmed_gov_co/EkW1Ri1Efa9CmzvsBOdkxm0B-4u73GJLKXk-26cZMuecOA?e=YBBB0L" TargetMode="External"/><Relationship Id="rId22" Type="http://schemas.openxmlformats.org/officeDocument/2006/relationships/hyperlink" Target="../../../../../../:f:/s/fonval_intranet/EsCXqkbMG51JlzcfLnaf3q4B4fMo1y4zXFrWGVcd-SruwA?e=huqWh5" TargetMode="External"/><Relationship Id="rId27" Type="http://schemas.openxmlformats.org/officeDocument/2006/relationships/hyperlink" Target="../../../../../../../../../../../:x:/g/personal/paula_otalvaro_fonvalmed_gov_co/EfDHMcRX1jtKmzqLiOkw3oIBj8KboPl_yN3TFVURwMSGKg?e=9ANyiV" TargetMode="External"/><Relationship Id="rId30" Type="http://schemas.openxmlformats.org/officeDocument/2006/relationships/hyperlink" Target="https://fondom-my.sharepoint.com/:b:/g/personal/paula_otalvaro_fonvalmed_gov_co/ERGmYxSWOrVAteVNQa9uwA8BXs-eguVAFhTYtan7ft45mQ?e=AeQkvM" TargetMode="External"/><Relationship Id="rId35" Type="http://schemas.openxmlformats.org/officeDocument/2006/relationships/hyperlink" Target="../../../../../../:f:/s/fonval_intranet/EoquzSM8c2ZBjPmizE0r4HIBzhOFlgNgT2TFZhn40g-Z-A?e=nV3ecJ" TargetMode="External"/><Relationship Id="rId43" Type="http://schemas.openxmlformats.org/officeDocument/2006/relationships/hyperlink" Target="https://fondom-my.sharepoint.com/:x:/g/personal/paula_otalvaro_fonvalmed_gov_co/EenjZbp-zkdBm14fbbWn9J0Bg4jNkOL9ISOTzwFIgXK5MA?e=L1xe12" TargetMode="External"/><Relationship Id="rId8" Type="http://schemas.openxmlformats.org/officeDocument/2006/relationships/hyperlink" Target="../../../../../../../../../../../:f:/g/personal/paula_otalvaro_fonvalmed_gov_co/EgMHZbnQexdMhtDdycUmaHwBipHSVYnDUSXUAS4WDTnM3Q?e=dqST8G" TargetMode="External"/><Relationship Id="rId3" Type="http://schemas.openxmlformats.org/officeDocument/2006/relationships/hyperlink" Target="../../../../../../:f:/s/fonval_intranet/Eps6k1ZlwmNPi-BhfodDMssB2GhlkaHds8gxqIYIgqavXg?e=nknyuO" TargetMode="External"/><Relationship Id="rId12" Type="http://schemas.openxmlformats.org/officeDocument/2006/relationships/hyperlink" Target="../../../../../../:b:/s/fonval_intranet/EZww0o3RbMdGu6z-p3CruQABvVu2aVQ6DEijsMMUB9VRXg?e=BTsMcq" TargetMode="External"/><Relationship Id="rId17" Type="http://schemas.openxmlformats.org/officeDocument/2006/relationships/hyperlink" Target="../../../../../../../../../../../:f:/g/personal/paula_otalvaro_fonvalmed_gov_co/Ev2G7ICm-wlOofGEwCPAYUwBkIWOsvSok3bGiBSVVPn3jA?e=GSN9H3" TargetMode="External"/><Relationship Id="rId25" Type="http://schemas.openxmlformats.org/officeDocument/2006/relationships/hyperlink" Target="../../../../../../:f:/s/fonval_intranet/EncxPZIpva1BswdYNUjrYPYB6q0rClgGZgQ7t9KayOpfmw?e=XsqmKV" TargetMode="External"/><Relationship Id="rId33" Type="http://schemas.openxmlformats.org/officeDocument/2006/relationships/hyperlink" Target="../../../../../../:f:/s/fonval_intranet/Eq_C6zZXfBJFgbu-Drd1Y3sBdk69hZKITCD_0y9ZhD2LZw?e=U6Z4ND" TargetMode="External"/><Relationship Id="rId38" Type="http://schemas.openxmlformats.org/officeDocument/2006/relationships/hyperlink" Target="https://fondom-my.sharepoint.com/:f:/g/personal/paula_otalvaro_fonvalmed_gov_co/EgMHZbnQexdMhtDdycUmaHwBipHSVYnDUSXUAS4WDTnM3Q?e=fzMOBt"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f:/s/fonval_intranet/EoG70uEigtpEj9Xal55nsM0B9ium4jtsAhDI83Uu_e4m4w?e=VLtMh1" TargetMode="External"/><Relationship Id="rId13" Type="http://schemas.openxmlformats.org/officeDocument/2006/relationships/hyperlink" Target="../../../../../../:f:/s/fonval_intranet/EuqthTeghH9Ev4XIdP1vJUgBJd1y6ByJG-upO9UTnWIsHQ?e=pXevKn" TargetMode="External"/><Relationship Id="rId3" Type="http://schemas.openxmlformats.org/officeDocument/2006/relationships/hyperlink" Target="../../../../../../:f:/s/fonval_intranet/EujD9AxdRTFFlZElNYsLh1UBgUsk4ysEH8hexAgYFxrioQ?e=iA17PP" TargetMode="External"/><Relationship Id="rId7" Type="http://schemas.openxmlformats.org/officeDocument/2006/relationships/hyperlink" Target="../../../../../../:f:/r/sites/fonval_intranet/Documentos%20compartidos/MODELO%20DE%20OPERACION%20POR%20PROCESOS%20MOP/Gesti%C3%B3n%20contractual?csf=1&amp;web=1&amp;e=Z021zG" TargetMode="External"/><Relationship Id="rId12" Type="http://schemas.openxmlformats.org/officeDocument/2006/relationships/hyperlink" Target="../../../../../../:f:/r/sites/fonval_intranet/Documentos%20compartidos/MODELO%20DE%20OPERACION%20POR%20PROCESOS%20MOP/Gesti%C3%B3n%20contractual?csf=1&amp;web=1&amp;e=ezpYoZ" TargetMode="External"/><Relationship Id="rId2" Type="http://schemas.openxmlformats.org/officeDocument/2006/relationships/hyperlink" Target="../../../../../../:f:/r/sites/fonval_intranet/Documentos%20compartidos/MODELO%20DE%20OPERACION%20POR%20PROCESOS%20MOP/Gesti%C3%B3n%20contractual/6.%20Manuales?csf=1&amp;web=1&amp;e=5B9KyJ" TargetMode="External"/><Relationship Id="rId16" Type="http://schemas.openxmlformats.org/officeDocument/2006/relationships/drawing" Target="../drawings/drawing12.xml"/><Relationship Id="rId1" Type="http://schemas.openxmlformats.org/officeDocument/2006/relationships/hyperlink" Target="../../../../../../:f:/r/sites/fonval_intranet/Documentos%20compartidos/MODELO%20DE%20OPERACION%20POR%20PROCESOS%20MOP/Gesti%C3%B3n%20contractual/6.%20Manuales?csf=1&amp;web=1&amp;e=5B9KyJ" TargetMode="External"/><Relationship Id="rId6" Type="http://schemas.openxmlformats.org/officeDocument/2006/relationships/hyperlink" Target="../../../../../../:f:/s/fonval_intranet/EujD9AxdRTFFlZElNYsLh1UBgUsk4ysEH8hexAgYFxrioQ?e=bZZBaj" TargetMode="External"/><Relationship Id="rId11" Type="http://schemas.openxmlformats.org/officeDocument/2006/relationships/hyperlink" Target="../../../../../../:f:/r/sites/fonval_intranet/Documentos%20compartidos/MODELO%20DE%20OPERACION%20POR%20PROCESOS%20MOP/Gesti%C3%B3n%20contractual/6.%20Manuales?csf=1&amp;web=1&amp;e=UDTDyG" TargetMode="External"/><Relationship Id="rId5" Type="http://schemas.openxmlformats.org/officeDocument/2006/relationships/hyperlink" Target="../../../../../../:f:/s/fonval_intranet/EoG70uEigtpEj9Xal55nsM0B9ium4jtsAhDI83Uu_e4m4w?e=AZqUJJ" TargetMode="External"/><Relationship Id="rId15" Type="http://schemas.openxmlformats.org/officeDocument/2006/relationships/hyperlink" Target="../../../../../../:f:/s/fonval_intranet/EujD9AxdRTFFlZElNYsLh1UBgUsk4ysEH8hexAgYFxrioQ?e=C9EQdm" TargetMode="External"/><Relationship Id="rId10" Type="http://schemas.openxmlformats.org/officeDocument/2006/relationships/hyperlink" Target="../../../../../../:f:/r/sites/fonval_intranet/Documentos%20compartidos/MODELO%20DE%20OPERACION%20POR%20PROCESOS%20MOP/Gesti%C3%B3n%20contractual/6.%20Manuales?csf=1&amp;web=1&amp;e=41YztP" TargetMode="External"/><Relationship Id="rId4" Type="http://schemas.openxmlformats.org/officeDocument/2006/relationships/hyperlink" Target="../../../../../../:f:/s/fonval_intranet/EvqXnuvbgQ5BnBhKUJN-Dr0BBliLrf0Y4VaeH9DreT5dlQ?e=FgzGQo" TargetMode="External"/><Relationship Id="rId9" Type="http://schemas.openxmlformats.org/officeDocument/2006/relationships/hyperlink" Target="../../../../../../:x:/s/fonval_intranet/Edh5SknrgetGi7pJ1LXY06EB6LEXlrzsIHEE1PkSIRaY9Q?e=hODjKY" TargetMode="External"/><Relationship Id="rId14" Type="http://schemas.openxmlformats.org/officeDocument/2006/relationships/hyperlink" Target="../../../../../../:f:/r/sites/fonval_intranet/Documentos%20compartidos/MODELO%20DE%20OPERACION%20POR%20PROCESOS%20MOP/Gesti%C3%B3n%20contractual/7.Formatos?csf=1&amp;web=1&amp;e=NDowSI"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acortar.link/RNPOeQ" TargetMode="External"/><Relationship Id="rId13" Type="http://schemas.openxmlformats.org/officeDocument/2006/relationships/hyperlink" Target="https://fondom-my.sharepoint.com/:x:/g/personal/luis_alvarez_fonvalmed_gov_co/EXNvn1voinxCgi6KCXX5XPkBq3wSUjmfvsZis7EJPIsMvQ?e=bGrtdY" TargetMode="External"/><Relationship Id="rId18" Type="http://schemas.openxmlformats.org/officeDocument/2006/relationships/hyperlink" Target="https://acortar.link/L09V3c" TargetMode="External"/><Relationship Id="rId26" Type="http://schemas.openxmlformats.org/officeDocument/2006/relationships/hyperlink" Target="https://acortar.link/L9h0bw" TargetMode="External"/><Relationship Id="rId3" Type="http://schemas.openxmlformats.org/officeDocument/2006/relationships/hyperlink" Target="../../../../../:f:/g/personal/catalina_zabala_fonvalmed_gov_co/Erkmkc0rexRJrMRcKihm88IBFCdKkWDSqgooj2u7fGOaJw?e=Ib2nte" TargetMode="External"/><Relationship Id="rId21" Type="http://schemas.openxmlformats.org/officeDocument/2006/relationships/hyperlink" Target="https://acortar.link/L09V3c" TargetMode="External"/><Relationship Id="rId7" Type="http://schemas.openxmlformats.org/officeDocument/2006/relationships/hyperlink" Target="../../../../../../:f:/s/fonval_intranet/EuK1nBN-tmBEr6GSUx3iZ9YBy0DS7UOvDOeLfRMMsYME2Q?e=asy7CH" TargetMode="External"/><Relationship Id="rId12" Type="http://schemas.openxmlformats.org/officeDocument/2006/relationships/hyperlink" Target="../../../../../:f:/g/personal/luis_alvarez_fonvalmed_gov_co/EhO9OTZfPThKqxg1YXJVnFUBwh9NonzOxfIiOoxKSFI4KA?e=30fEGV" TargetMode="External"/><Relationship Id="rId17" Type="http://schemas.openxmlformats.org/officeDocument/2006/relationships/hyperlink" Target="https://fondom-my.sharepoint.com/:f:/g/personal/diana_zapata_fonvalmed_gov_co/EgrCUG2ZaJ5OqN4SeYFlzvQBatrTkB6eNTBS4hF8WFZDhQ?e=lxcOy1" TargetMode="External"/><Relationship Id="rId25" Type="http://schemas.openxmlformats.org/officeDocument/2006/relationships/hyperlink" Target="https://acortar.link/93kvRI" TargetMode="External"/><Relationship Id="rId2" Type="http://schemas.openxmlformats.org/officeDocument/2006/relationships/hyperlink" Target="../../../../../:b:/g/personal/catalina_zabala_fonvalmed_gov_co/EQXscNm0fGxAmtsFS6550AQBpu4BAc6t2aqAOqGgQT5oJA?e=kEKJ1w" TargetMode="External"/><Relationship Id="rId16" Type="http://schemas.openxmlformats.org/officeDocument/2006/relationships/hyperlink" Target="../../../../../:f:/g/personal/diana_zapata_fonvalmed_gov_co/EtfFJhFx-KZCl62-YY1SCAgBjzKKe3Ihab8tIByyiZNeyA?e=hcJXLd" TargetMode="External"/><Relationship Id="rId20" Type="http://schemas.openxmlformats.org/officeDocument/2006/relationships/hyperlink" Target="https://acortar.link/L09V3c" TargetMode="External"/><Relationship Id="rId29" Type="http://schemas.openxmlformats.org/officeDocument/2006/relationships/hyperlink" Target="https://fondom-my.sharepoint.com/:f:/g/personal/luis_alvarez_fonvalmed_gov_co/EhO9OTZfPThKqxg1YXJVnFUBl2zd0TzoHUdxU8dtojY9SA?e=4XYAHw" TargetMode="External"/><Relationship Id="rId1" Type="http://schemas.openxmlformats.org/officeDocument/2006/relationships/hyperlink" Target="../../../../../../:f:/s/fonval_intranet/ElWCQF8EOLFCu3Udind4jjoBXyY4KKXtTbU6wXu-rC5Hzw?e=PGM7o5" TargetMode="External"/><Relationship Id="rId6" Type="http://schemas.openxmlformats.org/officeDocument/2006/relationships/hyperlink" Target="../../../../../../:x:/s/fonval_intranet/Efh1o1cORO9EjjJK2PXNNFwBk21EZhAVI2vdMOHRZKexOA?e=ZTTsIl" TargetMode="External"/><Relationship Id="rId11" Type="http://schemas.openxmlformats.org/officeDocument/2006/relationships/hyperlink" Target="https://acortar.link/RNPOeQ" TargetMode="External"/><Relationship Id="rId24" Type="http://schemas.openxmlformats.org/officeDocument/2006/relationships/hyperlink" Target="https://acortar.link/SLJxhl" TargetMode="External"/><Relationship Id="rId5" Type="http://schemas.openxmlformats.org/officeDocument/2006/relationships/hyperlink" Target="../../../../../:b:/g/personal/catalina_zabala_fonvalmed_gov_co/EWlxWlRoc01Pm9uKLOgyFmsBHAJQQHAWt6c_JTYDT8ejwg?e=8jmoRS" TargetMode="External"/><Relationship Id="rId15" Type="http://schemas.openxmlformats.org/officeDocument/2006/relationships/hyperlink" Target="../../../../../:f:/g/personal/wilder_atehortua_fonvalmed_gov_co/ElSM5s2iyItKmpDBtR3OJsIBicLNOfg56NXF6XMkaQ8r8g?e=GsLSnX" TargetMode="External"/><Relationship Id="rId23" Type="http://schemas.openxmlformats.org/officeDocument/2006/relationships/hyperlink" Target="https://acortar.link/6b7fOX" TargetMode="External"/><Relationship Id="rId28" Type="http://schemas.openxmlformats.org/officeDocument/2006/relationships/hyperlink" Target="https://acortar.link/aMdJd7" TargetMode="External"/><Relationship Id="rId10" Type="http://schemas.openxmlformats.org/officeDocument/2006/relationships/hyperlink" Target="https://acortar.link/RNPOeQ" TargetMode="External"/><Relationship Id="rId19" Type="http://schemas.openxmlformats.org/officeDocument/2006/relationships/hyperlink" Target="https://acortar.link/L09V3c" TargetMode="External"/><Relationship Id="rId31" Type="http://schemas.openxmlformats.org/officeDocument/2006/relationships/drawing" Target="../drawings/drawing13.xml"/><Relationship Id="rId4" Type="http://schemas.openxmlformats.org/officeDocument/2006/relationships/hyperlink" Target="../../../../../:b:/g/personal/catalina_zabala_fonvalmed_gov_co/EQXscNm0fGxAmtsFS6550AQBpu4BAc6t2aqAOqGgQT5oJA?e=FRLwvH" TargetMode="External"/><Relationship Id="rId9" Type="http://schemas.openxmlformats.org/officeDocument/2006/relationships/hyperlink" Target="https://acortar.link/RNPOeQ" TargetMode="External"/><Relationship Id="rId14" Type="http://schemas.openxmlformats.org/officeDocument/2006/relationships/hyperlink" Target="../../../../../:x:/g/personal/luis_alvarez_fonvalmed_gov_co/EYKN-cLV-rNGrlXRd8XiILUBb6ZdvLkyBF9KOnShodGf3A?e=rj1dOO" TargetMode="External"/><Relationship Id="rId22" Type="http://schemas.openxmlformats.org/officeDocument/2006/relationships/hyperlink" Target="https://acortar.link/4zsbWy" TargetMode="External"/><Relationship Id="rId27" Type="http://schemas.openxmlformats.org/officeDocument/2006/relationships/hyperlink" Target="https://acortar.link/wX0tW7" TargetMode="External"/><Relationship Id="rId30" Type="http://schemas.openxmlformats.org/officeDocument/2006/relationships/hyperlink" Target="https://fondom-my.sharepoint.com/:x:/g/personal/luis_alvarez_fonvalmed_gov_co/Ef3-0Tg2Az9Ki0idM0DDW_MBB6mKZoi4ZRNygZNK6BYlUg?e=XkegfH"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w:/s/Fonvalmed2/EXTcK2Xa3GdDjbVfifOhdecBgflyxlFn4QC6_1MmVZCY-A?e=0tpWnW" TargetMode="External"/><Relationship Id="rId13" Type="http://schemas.openxmlformats.org/officeDocument/2006/relationships/hyperlink" Target="../../../../../../:w:/s/Fonvalmed2/ETx_NIw3MmJIsSAmu4F40m0BcCjJovtn1TNibbYoUNHbxA?e=Aob0gz" TargetMode="External"/><Relationship Id="rId18" Type="http://schemas.openxmlformats.org/officeDocument/2006/relationships/hyperlink" Target="../../../../../../:b:/s/Fonvalmed2/EZVhKnn0SHNMuouIi0zW9ukBkOFOB9aGCIJn41M6B0YGwA?e=O3a3Ud" TargetMode="External"/><Relationship Id="rId3" Type="http://schemas.openxmlformats.org/officeDocument/2006/relationships/hyperlink" Target="../../../../../../:w:/s/Fonvalmed2/Ecq6qk1pwt9Ghl3S821Q89kB2Jg3JN6NDg_bnEAr8zTHSg?e=kIuiWR" TargetMode="External"/><Relationship Id="rId21" Type="http://schemas.openxmlformats.org/officeDocument/2006/relationships/drawing" Target="../drawings/drawing14.xml"/><Relationship Id="rId7" Type="http://schemas.openxmlformats.org/officeDocument/2006/relationships/hyperlink" Target="../../../../../../:w:/s/Fonvalmed2/EfHiRaQ82KFEjFgSF4CJUk4BCrGV9LPvCl3XE3D8Z7xFsg?e=PuCNFR" TargetMode="External"/><Relationship Id="rId12" Type="http://schemas.openxmlformats.org/officeDocument/2006/relationships/hyperlink" Target="../../../../../../:f:/s/Fonvalmed2/EnAhEG93XLNIryIkUg9Mr3kBSBt_VWjuh8JiHnGduhGhdQ?e=oWjrzg" TargetMode="External"/><Relationship Id="rId17" Type="http://schemas.openxmlformats.org/officeDocument/2006/relationships/hyperlink" Target="../../../../../../:f:/s/Fonvalmed2/Ep2-9alAlnFKh12ireRqIF4BAkmDqW2NNnnM_oZ1f_IOPA?e=sUqZlz" TargetMode="External"/><Relationship Id="rId2" Type="http://schemas.openxmlformats.org/officeDocument/2006/relationships/hyperlink" Target="../../../../../../:w:/s/Fonvalmed2/Ecq6qk1pwt9Ghl3S821Q89kB2Jg3JN6NDg_bnEAr8zTHSg?e=kIuiWR" TargetMode="External"/><Relationship Id="rId16" Type="http://schemas.openxmlformats.org/officeDocument/2006/relationships/hyperlink" Target="../../../../../../:f:/s/Fonvalmed2/EpC3M7UIkBFNjK1b6KHEAmEBL-boZ4tlapG7vNFRC1rTUw?e=hBghHD" TargetMode="External"/><Relationship Id="rId20" Type="http://schemas.openxmlformats.org/officeDocument/2006/relationships/printerSettings" Target="../printerSettings/printerSettings6.bin"/><Relationship Id="rId1" Type="http://schemas.openxmlformats.org/officeDocument/2006/relationships/hyperlink" Target="../../../../../../:w:/s/Fonvalmed2/EfHiRaQ82KFEjFgSF4CJUk4BCrGV9LPvCl3XE3D8Z7xFsg?e=Qq8Pof" TargetMode="External"/><Relationship Id="rId6" Type="http://schemas.openxmlformats.org/officeDocument/2006/relationships/hyperlink" Target="../../../../../../:w:/s/Fonvalmed2/EXTcK2Xa3GdDjbVfifOhdecBgflyxlFn4QC6_1MmVZCY-A?e=mCIck5" TargetMode="External"/><Relationship Id="rId11" Type="http://schemas.openxmlformats.org/officeDocument/2006/relationships/hyperlink" Target="../../../../../../:f:/s/Fonvalmed2/Ell705-coxpCiJCL-qjzdt4BfAxd2VCc9_zK144dTSAnaA?e=AgJajH" TargetMode="External"/><Relationship Id="rId5" Type="http://schemas.openxmlformats.org/officeDocument/2006/relationships/hyperlink" Target="../../../../../../:w:/s/Fonvalmed2/Ecq6qk1pwt9Ghl3S821Q89kB2Jg3JN6NDg_bnEAr8zTHSg?e=XqMKyx" TargetMode="External"/><Relationship Id="rId15" Type="http://schemas.openxmlformats.org/officeDocument/2006/relationships/hyperlink" Target="../../../../../../:x:/s/Fonvalmed2/EbBKMreBAN9Ao_g_HkXLOvgBh-tSX2cqVrDQzDXMPzTuow?e=pFJTRX" TargetMode="External"/><Relationship Id="rId10" Type="http://schemas.openxmlformats.org/officeDocument/2006/relationships/hyperlink" Target="../../../../../../:b:/s/Fonvalmed2/EQK917Y7XHJCjdsz8XCKBHMBPci2999hQLrM_sYsA2rMXw?e=2MZoEc" TargetMode="External"/><Relationship Id="rId19" Type="http://schemas.openxmlformats.org/officeDocument/2006/relationships/hyperlink" Target="../../../../../../:b:/s/Fonvalmed2/EbCuLiKwQBlNjcSOU_X4iRMBV8D8lA9iTEZIMIPiE9Rjjw?e=fg7AOc" TargetMode="External"/><Relationship Id="rId4" Type="http://schemas.openxmlformats.org/officeDocument/2006/relationships/hyperlink" Target="../../../../../../:w:/s/Fonvalmed2/Ecq6qk1pwt9Ghl3S821Q89kB2Jg3JN6NDg_bnEAr8zTHSg?e=kIuiWR" TargetMode="External"/><Relationship Id="rId9" Type="http://schemas.openxmlformats.org/officeDocument/2006/relationships/hyperlink" Target="../../../../../../:f:/s/Fonvalmed2/Eq__i94H2hRIga4IwI43V1YBe0Va8fT8MlbgoPghNJIcRA?e=l46y6P" TargetMode="External"/><Relationship Id="rId14" Type="http://schemas.openxmlformats.org/officeDocument/2006/relationships/hyperlink" Target="../../../../../../:w:/s/Fonvalmed2/EZldNZFcvpJDtH-OcbXqsTEBrqWXA-yzjE9z01TLTY7FxA?e=Nb9E1H"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fondom-my.sharepoint.com/:f:/g/personal/jessica_castrillon_fonvalmed_gov_co/EhJLm0abH6hBuTB1Pboe3PsBEF5MaC_RpUi-kCXD4C5FYA?e=3XRKR4" TargetMode="External"/><Relationship Id="rId13" Type="http://schemas.openxmlformats.org/officeDocument/2006/relationships/hyperlink" Target="https://fondom-my.sharepoint.com/:w:/g/personal/jessica_castrillon_fonvalmed_gov_co/EaukLgu5iA5Nm5UfNyr5JRYBCK5dOWcjm1tTdwoU1g_Kqg?e=4ZjQwW" TargetMode="External"/><Relationship Id="rId18" Type="http://schemas.openxmlformats.org/officeDocument/2006/relationships/drawing" Target="../drawings/drawing15.xml"/><Relationship Id="rId3" Type="http://schemas.openxmlformats.org/officeDocument/2006/relationships/hyperlink" Target="../../../../../../:f:/g/personal/jessica_castrillon_fonvalmed_gov_co/EtwdrjyGBntPuv4IHTwtMbIB2WS2gHKw6-5d8zMRXZsocg?e=p5re84" TargetMode="External"/><Relationship Id="rId7" Type="http://schemas.openxmlformats.org/officeDocument/2006/relationships/hyperlink" Target="../../../../../../:f:/g/personal/jessica_castrillon_fonvalmed_gov_co/EgBIJnRNjttPhIo9DNnR8Y0BHLt_dN7bhECSzcG7ztEv1A?e=Qrlprc" TargetMode="External"/><Relationship Id="rId12" Type="http://schemas.openxmlformats.org/officeDocument/2006/relationships/hyperlink" Target="https://fondom-my.sharepoint.com/:f:/g/personal/jessica_castrillon_fonvalmed_gov_co/EmQ3B2nw1WBIpZIbWoscr6gBsDlN3C-FpjCjZEVRoRwG9A?e=OCIHKn" TargetMode="External"/><Relationship Id="rId17" Type="http://schemas.openxmlformats.org/officeDocument/2006/relationships/hyperlink" Target="https://fondom-my.sharepoint.com/:f:/g/personal/jessica_castrillon_fonvalmed_gov_co/Er9QBowzNoBMrQR41c7nFKIBfHycjdzTCgzglYFUB2MKrw?e=Y7w442" TargetMode="External"/><Relationship Id="rId2" Type="http://schemas.openxmlformats.org/officeDocument/2006/relationships/hyperlink" Target="../../../../../../:f:/g/personal/jessica_castrillon_fonvalmed_gov_co/EtwdrjyGBntPuv4IHTwtMbIB2WS2gHKw6-5d8zMRXZsocg?e=p5re84" TargetMode="External"/><Relationship Id="rId16" Type="http://schemas.openxmlformats.org/officeDocument/2006/relationships/hyperlink" Target="https://fondom-my.sharepoint.com/:f:/g/personal/jessica_castrillon_fonvalmed_gov_co/EvtDKbjZ_PFDmk3wzwLj7dsB4yUsyYnPFks-hWc-zXxXXw?e=JzSh5f" TargetMode="External"/><Relationship Id="rId1" Type="http://schemas.openxmlformats.org/officeDocument/2006/relationships/hyperlink" Target="../../../../../../:w:/g/personal/jessica_castrillon_fonvalmed_gov_co/EWPbLJ6HS_dHkodJsbO-GFwB0hwnLmGGuD4VKu9HVKjTOg?e=ZBP5on" TargetMode="External"/><Relationship Id="rId6" Type="http://schemas.openxmlformats.org/officeDocument/2006/relationships/hyperlink" Target="../../../../../../:f:/g/personal/jessica_castrillon_fonvalmed_gov_co/Em_HoJD_ASJEtJ7mNTnf--YB8QGuPvaWjU9tgUCRx72oWg?e=aAVIaW" TargetMode="External"/><Relationship Id="rId11" Type="http://schemas.openxmlformats.org/officeDocument/2006/relationships/hyperlink" Target="https://fondom-my.sharepoint.com/:f:/g/personal/jessica_castrillon_fonvalmed_gov_co/EliuFaVYbldEqP1eAusxX4kBZ61j18UuyXLswX_Xhf4Ldg?e=6nQQXh" TargetMode="External"/><Relationship Id="rId5" Type="http://schemas.openxmlformats.org/officeDocument/2006/relationships/hyperlink" Target="../../../../../../:f:/g/personal/jessica_castrillon_fonvalmed_gov_co/EglPYkEMmoJIiTHu770YbaEBa41XJvQBNwOPEvnNLVdYMg?e=P3zQzv" TargetMode="External"/><Relationship Id="rId15" Type="http://schemas.openxmlformats.org/officeDocument/2006/relationships/hyperlink" Target="https://fondom-my.sharepoint.com/:b:/g/personal/jessica_castrillon_fonvalmed_gov_co/EeVR2eAc5rBAmS87VMntFeABlnlqY0P4nwCgY25ZZOfUkg?e=lZ9wi7" TargetMode="External"/><Relationship Id="rId10" Type="http://schemas.openxmlformats.org/officeDocument/2006/relationships/hyperlink" Target="../../../../../../:p:/s/fonval_intranet/EZ7KhcI3oXBDspyP8hXLW1gBkVIuKImBUV4hxYTRnb6oWw?e=IwBJAn&amp;wdLOR=c9BCB2B4D-01F0-4125-A253-6CAC98DE3357" TargetMode="External"/><Relationship Id="rId4" Type="http://schemas.openxmlformats.org/officeDocument/2006/relationships/hyperlink" Target="../../../../../../:f:/g/personal/jessica_castrillon_fonvalmed_gov_co/EtwdrjyGBntPuv4IHTwtMbIB2WS2gHKw6-5d8zMRXZsocg?e=p5re84" TargetMode="External"/><Relationship Id="rId9" Type="http://schemas.openxmlformats.org/officeDocument/2006/relationships/hyperlink" Target="https://forms.office.com/Pages/ResponsePage.aspx?id=OxpQJu2uaUWhFKnwmCrFeMExZgmxLo5KoACDBBYnc_xUNklTWkpIN0tDUzRZMFRDU0VTVkc1SDVCUC4u" TargetMode="External"/><Relationship Id="rId14" Type="http://schemas.openxmlformats.org/officeDocument/2006/relationships/hyperlink" Target="https://fondom-my.sharepoint.com/:b:/g/personal/jessica_castrillon_fonvalmed_gov_co/EeVR2eAc5rBAmS87VMntFeABlnlqY0P4nwCgY25ZZOfUkg?e=lZ9wi7"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Forms/AllItems.aspx?id=%2Fsites%2Ffonval%5Fintranet%2FDocumentos%20compartidos%2FMODELO%20DE%20OPERACION%20POR%20PROCESOS%20MOP&amp;viewid=deeaf935%2D7ee9%2D41c2%2Dbc20%2Da60f36e45b40" TargetMode="External"/><Relationship Id="rId13" Type="http://schemas.openxmlformats.org/officeDocument/2006/relationships/hyperlink" Target="../../../Forms/AllItems.aspx?id=%2Fsites%2Ffonval%5Fintranet%2FDocumentos%20compartidos%2FMODELO%20DE%20OPERACION%20POR%20PROCESOS%20MOP&amp;viewid=deeaf935%2D7ee9%2D41c2%2Dbc20%2Da60f36e45b40" TargetMode="External"/><Relationship Id="rId3" Type="http://schemas.openxmlformats.org/officeDocument/2006/relationships/hyperlink" Target="../../../../../../:f:/s/fonval_intranet/Em7gnJYFLLZBpyC2xuHyep0BdVK8yB8zpmDi1G7ULb1nDA?e=lANQy3" TargetMode="External"/><Relationship Id="rId7" Type="http://schemas.openxmlformats.org/officeDocument/2006/relationships/hyperlink" Target="../../../../../:f:/g/personal/jessica_castrillon_fonvalmed_gov_co/EivZt3Rc2sFLruJcsctuMzgB_dAqwMvHBSynIuBAyubhoQ?e=metaYG" TargetMode="External"/><Relationship Id="rId12" Type="http://schemas.openxmlformats.org/officeDocument/2006/relationships/hyperlink" Target="../../../Forms/AllItems.aspx?id=%2Fsites%2Ffonval%5Fintranet%2FDocumentos%20compartidos%2FMODELO%20DE%20OPERACION%20POR%20PROCESOS%20MOP&amp;viewid=deeaf935%2D7ee9%2D41c2%2Dbc20%2Da60f36e45b40" TargetMode="External"/><Relationship Id="rId2" Type="http://schemas.openxmlformats.org/officeDocument/2006/relationships/hyperlink" Target="../../../../../:f:/g/personal/jaime_carvajal_fonvalmed_gov_co/ElK3dqJlcNlLpbW9WoFdSF4BrHkmE3KpH5iMqDOJCnZQDw?e=xkd6n8" TargetMode="External"/><Relationship Id="rId1" Type="http://schemas.openxmlformats.org/officeDocument/2006/relationships/hyperlink" Target="https://fonvalmed.gov.co/wp-content/uploads/2022/03/RG-2021-74.pdf" TargetMode="External"/><Relationship Id="rId6" Type="http://schemas.openxmlformats.org/officeDocument/2006/relationships/hyperlink" Target="../../../../../:x:/g/personal/jaime_carvajal_fonvalmed_gov_co/EYiHScHPEdFNj0ra4UEzEXwB5tfo5DCX3z6AsWMdOniFfA?e=TU6qWY" TargetMode="External"/><Relationship Id="rId11" Type="http://schemas.openxmlformats.org/officeDocument/2006/relationships/hyperlink" Target="../../../../../../:x:/s/Fonvalmed2/ERS6TTK_tJxKntXS5OG78-gB6u89_yaxg7nwx2MqQ5MGyQ?e=4%3AcWXgIU&amp;at=9&amp;CID=8199aab3-07e5-29fd-0021-b77ba60e8d72" TargetMode="External"/><Relationship Id="rId5" Type="http://schemas.openxmlformats.org/officeDocument/2006/relationships/hyperlink" Target="../../../../../:x:/g/personal/jaime_carvajal_fonvalmed_gov_co/EQ95qSLqRIBFj5pQsrJTl0cBLXRN9CNH0rXCkKokdQGq7g?e=8vILpg" TargetMode="External"/><Relationship Id="rId15" Type="http://schemas.openxmlformats.org/officeDocument/2006/relationships/drawing" Target="../drawings/drawing4.xml"/><Relationship Id="rId10" Type="http://schemas.openxmlformats.org/officeDocument/2006/relationships/hyperlink" Target="../../../Forms/AllItems.aspx?id=%2Fsites%2Ffonval%5Fintranet%2FDocumentos%20compartidos%2FMODELO%20DE%20OPERACION%20POR%20PROCESOS%20MOP&amp;viewid=deeaf935%2D7ee9%2D41c2%2Dbc20%2Da60f36e45b40" TargetMode="External"/><Relationship Id="rId4" Type="http://schemas.openxmlformats.org/officeDocument/2006/relationships/hyperlink" Target="../../../../../../:f:/s/fonval_intranet/Em7gnJYFLLZBpyC2xuHyep0BdVK8yB8zpmDi1G7ULb1nDA?e=f32ylL" TargetMode="External"/><Relationship Id="rId9" Type="http://schemas.openxmlformats.org/officeDocument/2006/relationships/hyperlink" Target="../../../Forms/AllItems.aspx?id=%2Fsites%2Ffonval%5Fintranet%2FDocumentos%20compartidos%2FMODELO%20DE%20OPERACION%20POR%20PROCESOS%20MOP&amp;viewid=deeaf935%2D7ee9%2D41c2%2Dbc20%2Da60f36e45b40" TargetMode="External"/><Relationship Id="rId1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f:/s/fonval_intranet/Eg94lZUR495Bg1GECsCEGrgB7Nl2gMdo41mJ6Pa3xmCPmg?e=7gBA35" TargetMode="External"/><Relationship Id="rId3" Type="http://schemas.openxmlformats.org/officeDocument/2006/relationships/hyperlink" Target="../../../../../../:f:/s/fonval_intranet/EltwMvL-Ju1Pn63eYgmM_WMBhLo0_Ot8nbBWl7mQMgLG0w?e=nXHZ9G" TargetMode="External"/><Relationship Id="rId7" Type="http://schemas.openxmlformats.org/officeDocument/2006/relationships/hyperlink" Target="../../../../../../:f:/s/fonval_intranet/Ek4yENuHmlVLuqoo2XJzQUQBOxmI3rIhNBlr_gDkLgpxLQ?e=UwGnaS" TargetMode="External"/><Relationship Id="rId2" Type="http://schemas.openxmlformats.org/officeDocument/2006/relationships/hyperlink" Target="../../../../../../:f:/s/fonval_intranet/Etc9lSYuBwJNknCKUTj3UOUBbp6mpchs0wxu4Lh9oujEDg?e=IWulYE" TargetMode="External"/><Relationship Id="rId1" Type="http://schemas.openxmlformats.org/officeDocument/2006/relationships/hyperlink" Target="../../../../../../:f:/s/fonval_intranet/EthbiNPYo4VDiKEDy6nEU34BKpaJnLyqI9seVxiobKWXsA?e=uxuQSY" TargetMode="External"/><Relationship Id="rId6" Type="http://schemas.openxmlformats.org/officeDocument/2006/relationships/hyperlink" Target="../../../../../../:f:/s/fonval_intranet/EnEuy8f2Y29FibYDrNVrqCYBDRcHCDC-d2ePrEQM2EdIWw?e=gAwqXu" TargetMode="External"/><Relationship Id="rId5" Type="http://schemas.openxmlformats.org/officeDocument/2006/relationships/hyperlink" Target="../../../../../../:f:/s/fonval_intranet/EjeurVP-jZVAtuk0LhRgXKEBobHSz3FJiZ8u2E1I46HyXw?e=2nQ4FS" TargetMode="External"/><Relationship Id="rId10" Type="http://schemas.openxmlformats.org/officeDocument/2006/relationships/drawing" Target="../drawings/drawing5.xml"/><Relationship Id="rId4" Type="http://schemas.openxmlformats.org/officeDocument/2006/relationships/hyperlink" Target="../../../../../../:x:/s/fonval_intranet/EaXKL-ASGGROjD5E4nUBTP0BurFtSaLpNLLUNGtD8xk4Rg?e=16Yrjz" TargetMode="External"/><Relationship Id="rId9" Type="http://schemas.openxmlformats.org/officeDocument/2006/relationships/hyperlink" Target="../../../../../../:f:/s/fonval_intranet/EthbiNPYo4VDiKEDy6nEU34BKpaJnLyqI9seVxiobKWXsA?e=MPgqvZ"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f:/s/fonval_intranet/Evx8e6KQlgJAvBnkpVUn4LYBqqiKwjVYvfK70q76nS-DBw?e=doaGdw" TargetMode="External"/><Relationship Id="rId13" Type="http://schemas.openxmlformats.org/officeDocument/2006/relationships/hyperlink" Target="../../../../" TargetMode="External"/><Relationship Id="rId3" Type="http://schemas.openxmlformats.org/officeDocument/2006/relationships/hyperlink" Target="https://www.fonvalmed.gov.co/" TargetMode="External"/><Relationship Id="rId7" Type="http://schemas.openxmlformats.org/officeDocument/2006/relationships/hyperlink" Target="../../../../../../:x:/s/fonval_intranet/EWwQAu2X-_5LnT7NiOukmTgBn00gRPnLqqMaqsU3bI3uyQ?e=HvqMw9" TargetMode="External"/><Relationship Id="rId12" Type="http://schemas.openxmlformats.org/officeDocument/2006/relationships/hyperlink" Target="../../../../../../:f:/s/fonval_intranet/EpGAD8pSP6RDmgIP61gk6GYBcrBaKUPLJgSNdLlP0aV8RQ?e=Z4qXJd" TargetMode="External"/><Relationship Id="rId2" Type="http://schemas.openxmlformats.org/officeDocument/2006/relationships/hyperlink" Target="../../../../../../:x:/s/fonval_intranet/EWwQAu2X-_5LnT7NiOukmTgBn00gRPnLqqMaqsU3bI3uyQ?e=HvqMw9" TargetMode="External"/><Relationship Id="rId16" Type="http://schemas.openxmlformats.org/officeDocument/2006/relationships/drawing" Target="../drawings/drawing6.xml"/><Relationship Id="rId1" Type="http://schemas.openxmlformats.org/officeDocument/2006/relationships/hyperlink" Target="../../../../../../:x:/s/fonval_intranet/EWwQAu2X-_5LnT7NiOukmTgBn00gRPnLqqMaqsU3bI3uyQ?e=DpsDdB" TargetMode="External"/><Relationship Id="rId6" Type="http://schemas.openxmlformats.org/officeDocument/2006/relationships/hyperlink" Target="https://fondom-my.sharepoint.com/:f:/g/personal/yasser_issa_fonvalmed_gov_co/EvXXO4RsABRPrekc1kY86mQBW0IZcgsmV5AFEU5HEpnkow?e=Whz23S" TargetMode="External"/><Relationship Id="rId11" Type="http://schemas.openxmlformats.org/officeDocument/2006/relationships/hyperlink" Target="../../../../../../:f:/s/fonval_intranet/Eq_C6zZXfBJFgbu-Drd1Y3sBdk69hZKITCD_0y9ZhD2LZw?e=SbPzxt" TargetMode="External"/><Relationship Id="rId5" Type="http://schemas.openxmlformats.org/officeDocument/2006/relationships/hyperlink" Target="https://fondom-my.sharepoint.com/:f:/g/personal/yasser_issa_fonvalmed_gov_co/EvXXO4RsABRPrekc1kY86mQBW0IZcgsmV5AFEU5HEpnkow?e=Whz23S" TargetMode="External"/><Relationship Id="rId15" Type="http://schemas.openxmlformats.org/officeDocument/2006/relationships/hyperlink" Target="https://fondom-my.sharepoint.com/:f:/g/personal/yasser_issa_fonvalmed_gov_co/EguBpRXWK8tDuUmDdj1LdYMBOIT9KzPRtqbOvelCf-IIPQ?e=X87MA2" TargetMode="External"/><Relationship Id="rId10" Type="http://schemas.openxmlformats.org/officeDocument/2006/relationships/hyperlink" Target="../../../../../../:x:/s/fonval_intranet/EWwQAu2X-_5LnT7NiOukmTgBn00gRPnLqqMaqsU3bI3uyQ?e=DpsDdB" TargetMode="External"/><Relationship Id="rId4" Type="http://schemas.openxmlformats.org/officeDocument/2006/relationships/hyperlink" Target="../../../../../../:f:/s/fonval_intranet/Etg6MYNXu9xJvYTvoMZVxKwBk9a42rv4byVeb42ihwQuFA?e=bsPg8q" TargetMode="External"/><Relationship Id="rId9" Type="http://schemas.openxmlformats.org/officeDocument/2006/relationships/hyperlink" Target="../../../../../../:b:/s/fonval_intranet/ETgKLShAzmpNg8edA7rL63sB8AC659WgWYumcTHT0sRegw?e=f5PcFx" TargetMode="External"/><Relationship Id="rId14" Type="http://schemas.openxmlformats.org/officeDocument/2006/relationships/hyperlink" Target="https://www.fonvalmed.gov.c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fondom-my.sharepoint.com/:x:/g/personal/lesly_tabares_fonvalmed_gov_co/ERBRP3sBCzpCtDalzq_d-XsBuxU-3hpFpMKPkhvS4lxgNw?e=R4cPFB" TargetMode="External"/><Relationship Id="rId7" Type="http://schemas.openxmlformats.org/officeDocument/2006/relationships/drawing" Target="../drawings/drawing7.xml"/><Relationship Id="rId2" Type="http://schemas.openxmlformats.org/officeDocument/2006/relationships/hyperlink" Target="../../../../../:x:/g/personal/lesly_tabares_fonvalmed_gov_co/ERBRP3sBCzpCtDalzq_d-XsBYv2OQH9Zwjy928PmUgoq2Q?e=I9DBzL" TargetMode="External"/><Relationship Id="rId1" Type="http://schemas.openxmlformats.org/officeDocument/2006/relationships/hyperlink" Target="../../../../../:x:/g/personal/lesly_tabares_fonvalmed_gov_co/ERBRP3sBCzpCtDalzq_d-XsBYv2OQH9Zwjy928PmUgoq2Q?e=sHo7em" TargetMode="External"/><Relationship Id="rId6" Type="http://schemas.openxmlformats.org/officeDocument/2006/relationships/printerSettings" Target="../printerSettings/printerSettings4.bin"/><Relationship Id="rId5" Type="http://schemas.openxmlformats.org/officeDocument/2006/relationships/hyperlink" Target="https://fondom-my.sharepoint.com/:w:/g/personal/lesly_tabares_fonvalmed_gov_co/EQCNvBA-VPBIgcOG4JjjuhwB1VWrQRLCNRF5BaGciIeWoQ?e=JbIaps" TargetMode="External"/><Relationship Id="rId4" Type="http://schemas.openxmlformats.org/officeDocument/2006/relationships/hyperlink" Target="https://fondom-my.sharepoint.com/:x:/g/personal/lesly_tabares_fonvalmed_gov_co/ERBRP3sBCzpCtDalzq_d-XsBuxU-3hpFpMKPkhvS4lxgNw?e=R4cPF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J31"/>
  <sheetViews>
    <sheetView zoomScale="110" zoomScaleNormal="110" workbookViewId="0">
      <selection activeCell="M10" sqref="M10"/>
    </sheetView>
  </sheetViews>
  <sheetFormatPr defaultColWidth="9.140625" defaultRowHeight="15"/>
  <cols>
    <col min="3" max="3" width="20.5703125" bestFit="1" customWidth="1"/>
    <col min="4" max="4" width="34.5703125" customWidth="1"/>
    <col min="5" max="5" width="18.7109375" bestFit="1" customWidth="1"/>
    <col min="6" max="6" width="14.28515625" customWidth="1"/>
    <col min="7" max="7" width="12.85546875" bestFit="1" customWidth="1"/>
    <col min="8" max="10" width="14.28515625" customWidth="1"/>
  </cols>
  <sheetData>
    <row r="2" spans="3:10">
      <c r="G2" s="409" t="s">
        <v>0</v>
      </c>
      <c r="H2" s="410"/>
      <c r="I2" s="410"/>
      <c r="J2" s="411"/>
    </row>
    <row r="3" spans="3:10" ht="45">
      <c r="D3" s="1" t="s">
        <v>1</v>
      </c>
      <c r="E3" s="1" t="s">
        <v>2</v>
      </c>
      <c r="F3" s="8" t="s">
        <v>3</v>
      </c>
      <c r="G3" s="9" t="s">
        <v>4</v>
      </c>
      <c r="H3" s="9" t="s">
        <v>5</v>
      </c>
      <c r="I3" s="9" t="s">
        <v>6</v>
      </c>
      <c r="J3" s="9" t="s">
        <v>7</v>
      </c>
    </row>
    <row r="4" spans="3:10">
      <c r="D4" s="2" t="s">
        <v>8</v>
      </c>
    </row>
    <row r="5" spans="3:10">
      <c r="C5" s="401" t="s">
        <v>9</v>
      </c>
      <c r="D5" s="152" t="s">
        <v>10</v>
      </c>
      <c r="E5" s="361"/>
      <c r="F5" s="361">
        <f>+AVERAGE('Tecnologías de la información'!K7:K17)</f>
        <v>0.57999999999999996</v>
      </c>
      <c r="G5" s="361">
        <f>AVERAGE('Tecnologías de la información'!L7:L17)</f>
        <v>0.1</v>
      </c>
      <c r="H5" s="362">
        <f>AVERAGE('Tecnologías de la información'!O7:O17)</f>
        <v>0.51</v>
      </c>
      <c r="I5" s="362"/>
      <c r="J5" s="362"/>
    </row>
    <row r="6" spans="3:10">
      <c r="C6" s="402"/>
      <c r="D6" s="152" t="s">
        <v>11</v>
      </c>
      <c r="E6" s="361"/>
      <c r="F6" s="361">
        <f>+AVERAGE('Planeación Estratégica'!K7:K18)</f>
        <v>0.38250000000000001</v>
      </c>
      <c r="G6" s="361">
        <f>+AVERAGE('Planeación Estratégica'!L7:L18)</f>
        <v>0.14583333333333334</v>
      </c>
      <c r="H6" s="362">
        <f>AVERAGE('Planeación Estratégica'!O7:O18)</f>
        <v>0.25750000000000001</v>
      </c>
      <c r="I6" s="362"/>
      <c r="J6" s="362"/>
    </row>
    <row r="7" spans="3:10">
      <c r="C7" s="403"/>
      <c r="D7" s="152" t="s">
        <v>12</v>
      </c>
      <c r="E7" s="361"/>
      <c r="F7" s="361">
        <f>AVERAGE(Comunicaciones!K7:K9)</f>
        <v>0.62333333333333341</v>
      </c>
      <c r="G7" s="361">
        <f>AVERAGE(Comunicaciones!L7:L9)</f>
        <v>0.21666666666666667</v>
      </c>
      <c r="H7" s="362">
        <f>AVERAGE(Comunicaciones!O7:O9)</f>
        <v>0.42</v>
      </c>
      <c r="I7" s="362"/>
      <c r="J7" s="362"/>
    </row>
    <row r="8" spans="3:10">
      <c r="C8" s="404" t="s">
        <v>13</v>
      </c>
      <c r="D8" s="153" t="s">
        <v>14</v>
      </c>
      <c r="E8" s="371"/>
      <c r="F8" s="363">
        <f>+AVERAGE('Servicio al ciudadano'!K7:K17)</f>
        <v>0.65145454545454551</v>
      </c>
      <c r="G8" s="363">
        <f>+AVERAGE('Servicio al ciudadano'!L7:L17)</f>
        <v>0.22727272727272727</v>
      </c>
      <c r="H8" s="363">
        <f>AVERAGE('Servicio al ciudadano'!O7:O17)</f>
        <v>0.58327272727272728</v>
      </c>
      <c r="I8" s="363"/>
      <c r="J8" s="363"/>
    </row>
    <row r="9" spans="3:10">
      <c r="C9" s="405"/>
      <c r="D9" s="153" t="s">
        <v>15</v>
      </c>
      <c r="E9" s="371"/>
      <c r="F9" s="363">
        <f>+AVERAGE('Gestión Contractual'!K10:K18)</f>
        <v>0.41666666666666669</v>
      </c>
      <c r="G9" s="363">
        <f>+AVERAGE('Gestión Contractual'!L7:L18)</f>
        <v>0.27083333333333331</v>
      </c>
      <c r="H9" s="363">
        <f>AVERAGE('Gestión Contractual'!O7:O18)</f>
        <v>0.3</v>
      </c>
      <c r="I9" s="363"/>
      <c r="J9" s="363"/>
    </row>
    <row r="10" spans="3:10">
      <c r="C10" s="405"/>
      <c r="D10" s="153" t="s">
        <v>16</v>
      </c>
      <c r="E10" s="371"/>
      <c r="F10" s="363">
        <f>+AVERAGE(F11:F14)</f>
        <v>0.32476120893394278</v>
      </c>
      <c r="G10" s="363">
        <f>+AVERAGE(G11:G14)</f>
        <v>0.20754666116514969</v>
      </c>
      <c r="H10" s="363">
        <f>+AVERAGE(H11:H14)</f>
        <v>0.14846454776879306</v>
      </c>
      <c r="I10" s="363"/>
      <c r="J10" s="363"/>
    </row>
    <row r="11" spans="3:10">
      <c r="C11" s="405"/>
      <c r="D11" s="134" t="s">
        <v>17</v>
      </c>
      <c r="E11" s="372">
        <v>1</v>
      </c>
      <c r="F11" s="364">
        <f>+AVERAGE('Gestión Jurídica'!K7:K10)</f>
        <v>0.375</v>
      </c>
      <c r="G11" s="365">
        <f>+AVERAGE('Gestión Jurídica'!L7:L10)</f>
        <v>0.375</v>
      </c>
      <c r="H11" s="365">
        <f>AVERAGE('Gestión Jurídica'!P7:P10)</f>
        <v>0.125</v>
      </c>
      <c r="I11" s="365"/>
      <c r="J11" s="365"/>
    </row>
    <row r="12" spans="3:10">
      <c r="C12" s="405"/>
      <c r="D12" s="134" t="s">
        <v>18</v>
      </c>
      <c r="E12" s="372">
        <v>1</v>
      </c>
      <c r="F12" s="364">
        <f>+AVERAGE('Gestión Jurídica'!K11:K12)</f>
        <v>0</v>
      </c>
      <c r="G12" s="365">
        <f>+AVERAGE('Gestión Jurídica'!L11:L12)</f>
        <v>0</v>
      </c>
      <c r="H12" s="365">
        <f>+AVERAGE('Gestión Jurídica'!P11:P12)</f>
        <v>0</v>
      </c>
      <c r="I12" s="365"/>
      <c r="J12" s="365"/>
    </row>
    <row r="13" spans="3:10">
      <c r="C13" s="405"/>
      <c r="D13" s="134" t="s">
        <v>19</v>
      </c>
      <c r="E13" s="372">
        <v>1</v>
      </c>
      <c r="F13" s="364">
        <f>+AVERAGE('Gestión Jurídica'!K13:K38)</f>
        <v>0.42404483573577101</v>
      </c>
      <c r="G13" s="365">
        <f>AVERAGE('Gestión Jurídica'!M13:M38)</f>
        <v>0.20518664466059872</v>
      </c>
      <c r="H13" s="365">
        <f>AVERAGE('Gestión Jurídica'!Q13:Q38)</f>
        <v>0.21885819107517224</v>
      </c>
      <c r="I13" s="365"/>
      <c r="J13" s="365"/>
    </row>
    <row r="14" spans="3:10">
      <c r="C14" s="405"/>
      <c r="D14" s="134" t="s">
        <v>20</v>
      </c>
      <c r="E14" s="372">
        <v>1</v>
      </c>
      <c r="F14" s="365">
        <v>0.5</v>
      </c>
      <c r="G14" s="365">
        <v>0.25</v>
      </c>
      <c r="H14" s="365">
        <v>0.25</v>
      </c>
      <c r="I14" s="365"/>
      <c r="J14" s="365"/>
    </row>
    <row r="15" spans="3:10">
      <c r="C15" s="405"/>
      <c r="D15" s="153" t="s">
        <v>21</v>
      </c>
      <c r="E15" s="371"/>
      <c r="F15" s="363">
        <f>+AVERAGE(F16:F18)</f>
        <v>0.44264454064454056</v>
      </c>
      <c r="G15" s="366">
        <f>+AVERAGE(G16:G18)</f>
        <v>0.21039402427637724</v>
      </c>
      <c r="H15" s="366">
        <f>+AVERAGE(H16:H18)</f>
        <v>0.32333333333333331</v>
      </c>
      <c r="I15" s="366"/>
      <c r="J15" s="366"/>
    </row>
    <row r="16" spans="3:10">
      <c r="C16" s="405"/>
      <c r="D16" s="134" t="s">
        <v>22</v>
      </c>
      <c r="E16" s="372">
        <v>1</v>
      </c>
      <c r="F16" s="364">
        <f>+AVERAGE('Gestión Administrativa '!K7:K15)</f>
        <v>0.15377777777777776</v>
      </c>
      <c r="G16" s="365">
        <f>+AVERAGE('Gestión Administrativa '!L7:L15)</f>
        <v>9.3333333333333341E-3</v>
      </c>
      <c r="H16" s="365">
        <f>+AVERAGE('Gestión Administrativa '!V7:V15)</f>
        <v>0.14444444444444446</v>
      </c>
      <c r="I16" s="365"/>
      <c r="J16" s="365"/>
    </row>
    <row r="17" spans="3:10">
      <c r="C17" s="405"/>
      <c r="D17" s="134" t="s">
        <v>23</v>
      </c>
      <c r="E17" s="372">
        <v>1</v>
      </c>
      <c r="F17" s="364">
        <f>+AVERAGE('Gestión Administrativa '!K16:K22)</f>
        <v>0.5714285714285714</v>
      </c>
      <c r="G17" s="365">
        <f>+AVERAGE('Gestión Administrativa '!L16:L22)</f>
        <v>0.35714285714285715</v>
      </c>
      <c r="H17" s="365">
        <f>+AVERAGE('Gestión Administrativa '!V16:V22)</f>
        <v>0.25</v>
      </c>
      <c r="I17" s="365"/>
      <c r="J17" s="365"/>
    </row>
    <row r="18" spans="3:10">
      <c r="C18" s="405"/>
      <c r="D18" s="134" t="s">
        <v>24</v>
      </c>
      <c r="E18" s="372">
        <v>1</v>
      </c>
      <c r="F18" s="364">
        <f>AVERAGE('Gestión Administrativa '!K23:K33)</f>
        <v>0.60272727272727267</v>
      </c>
      <c r="G18" s="365">
        <f>AVERAGE('Gestión Administrativa '!L16:L33)</f>
        <v>0.26470588235294118</v>
      </c>
      <c r="H18" s="365">
        <f>AVERAGE('Gestión Administrativa '!V23:V33)</f>
        <v>0.57555555555555549</v>
      </c>
      <c r="I18" s="365"/>
      <c r="J18" s="365"/>
    </row>
    <row r="19" spans="3:10">
      <c r="C19" s="405"/>
      <c r="D19" s="153" t="s">
        <v>25</v>
      </c>
      <c r="E19" s="371">
        <v>1</v>
      </c>
      <c r="F19" s="363">
        <f>+AVERAGE(F20:F22)</f>
        <v>0.25505050505050503</v>
      </c>
      <c r="G19" s="366">
        <f>+AVERAGE(G20:G22)</f>
        <v>0.20111111111111113</v>
      </c>
      <c r="H19" s="366">
        <f>+AVERAGE(H20:H22)</f>
        <v>0.16666666666666666</v>
      </c>
      <c r="I19" s="366"/>
      <c r="J19" s="366"/>
    </row>
    <row r="20" spans="3:10">
      <c r="C20" s="405"/>
      <c r="D20" s="134" t="s">
        <v>26</v>
      </c>
      <c r="E20" s="372">
        <v>1</v>
      </c>
      <c r="F20" s="364">
        <f>+AVERAGE('Gestión financiera'!K7:K17)</f>
        <v>0.26515151515151514</v>
      </c>
      <c r="G20" s="365">
        <v>0.27</v>
      </c>
      <c r="H20" s="365">
        <v>0</v>
      </c>
      <c r="I20" s="365"/>
      <c r="J20" s="365"/>
    </row>
    <row r="21" spans="3:10">
      <c r="C21" s="405"/>
      <c r="D21" s="134" t="s">
        <v>27</v>
      </c>
      <c r="E21" s="372">
        <v>1</v>
      </c>
      <c r="F21" s="364">
        <f>+AVERAGE('Gestión financiera'!K18:K20)</f>
        <v>0.25</v>
      </c>
      <c r="G21" s="365">
        <f>+AVERAGE('Gestión financiera'!L18:L20)/SUM('Gestión financiera'!G18:G20)</f>
        <v>8.3333333333333343E-2</v>
      </c>
      <c r="H21" s="365">
        <v>0</v>
      </c>
      <c r="I21" s="365"/>
      <c r="J21" s="365"/>
    </row>
    <row r="22" spans="3:10">
      <c r="C22" s="406"/>
      <c r="D22" s="134" t="s">
        <v>28</v>
      </c>
      <c r="E22" s="373">
        <v>1</v>
      </c>
      <c r="F22" s="364">
        <f>+'Gestión financiera'!K21</f>
        <v>0.25</v>
      </c>
      <c r="G22" s="365">
        <f>+'Gestión financiera'!L21</f>
        <v>0.25</v>
      </c>
      <c r="H22" s="365">
        <v>0.5</v>
      </c>
      <c r="I22" s="365"/>
      <c r="J22" s="365"/>
    </row>
    <row r="23" spans="3:10">
      <c r="C23" s="407" t="s">
        <v>29</v>
      </c>
      <c r="D23" s="154" t="s">
        <v>30</v>
      </c>
      <c r="E23" s="374">
        <v>1</v>
      </c>
      <c r="F23" s="367">
        <f>+AVERAGE('Administración de la contribuci'!G7:G9)</f>
        <v>1</v>
      </c>
      <c r="G23" s="368">
        <f>+AVERAGE('Administración de la contribuci'!K7:K9)</f>
        <v>1</v>
      </c>
      <c r="H23" s="368">
        <f>+AVERAGE('Administración de la contribuci'!S7:S9)</f>
        <v>0.96666666666666667</v>
      </c>
      <c r="I23" s="368"/>
      <c r="J23" s="368"/>
    </row>
    <row r="24" spans="3:10">
      <c r="C24" s="408"/>
      <c r="D24" s="154" t="s">
        <v>31</v>
      </c>
      <c r="E24" s="374">
        <v>1</v>
      </c>
      <c r="F24" s="368">
        <f>AVERAGE('Administración de obras por Val'!K8:K38)</f>
        <v>0.22810000000000002</v>
      </c>
      <c r="G24" s="368">
        <f>+AVERAGE('Administración de obras por Val'!L7:L38)</f>
        <v>0.12813529411764707</v>
      </c>
      <c r="H24" s="368">
        <f>AVERAGE('Administración de obras por Val'!O8:O38)</f>
        <v>0.12671874999999999</v>
      </c>
      <c r="I24" s="368"/>
      <c r="J24" s="368"/>
    </row>
    <row r="25" spans="3:10">
      <c r="C25" s="408"/>
      <c r="D25" s="154" t="s">
        <v>32</v>
      </c>
      <c r="E25" s="374">
        <v>1</v>
      </c>
      <c r="F25" s="367">
        <f>+AVERAGE('Conceptualización, estructu'!K7:K16)</f>
        <v>0.54549999999999998</v>
      </c>
      <c r="G25" s="368">
        <f>+AVERAGE('Conceptualización, estructu'!L7:L16)</f>
        <v>0.3155</v>
      </c>
      <c r="H25" s="368">
        <f>+AVERAGE('Conceptualización, estructu'!O7:O16)</f>
        <v>0.49887499999999996</v>
      </c>
      <c r="I25" s="368"/>
      <c r="J25" s="368"/>
    </row>
    <row r="26" spans="3:10">
      <c r="D26" s="155" t="s">
        <v>33</v>
      </c>
      <c r="E26" s="375">
        <v>1</v>
      </c>
      <c r="F26" s="369">
        <f>+AVERAGE('Control Interno'!K7:K27)</f>
        <v>0.49666666666666676</v>
      </c>
      <c r="G26" s="370">
        <f>+AVERAGE('Control Interno'!L7:L27)</f>
        <v>0.38476190476190475</v>
      </c>
      <c r="H26" s="370">
        <f>+AVERAGE('Control Interno'!O7:O27)</f>
        <v>0.69285714285714284</v>
      </c>
      <c r="I26" s="370"/>
      <c r="J26" s="370"/>
    </row>
    <row r="28" spans="3:10" ht="30">
      <c r="C28" s="3" t="s">
        <v>34</v>
      </c>
      <c r="D28" s="4" t="s">
        <v>35</v>
      </c>
    </row>
    <row r="29" spans="3:10" ht="30">
      <c r="C29" s="5" t="s">
        <v>36</v>
      </c>
      <c r="D29" s="4" t="s">
        <v>37</v>
      </c>
    </row>
    <row r="30" spans="3:10">
      <c r="C30" s="6" t="s">
        <v>38</v>
      </c>
      <c r="D30" s="4" t="s">
        <v>39</v>
      </c>
    </row>
    <row r="31" spans="3:10" ht="30">
      <c r="C31" s="7" t="s">
        <v>40</v>
      </c>
      <c r="D31" s="4" t="s">
        <v>41</v>
      </c>
    </row>
  </sheetData>
  <mergeCells count="4">
    <mergeCell ref="C5:C7"/>
    <mergeCell ref="C8:C22"/>
    <mergeCell ref="C23:C25"/>
    <mergeCell ref="G2:J2"/>
  </mergeCells>
  <hyperlinks>
    <hyperlink ref="D4" location="PEI!A1" display="Plan estrategico institucional" xr:uid="{EDF71044-F89A-4947-A5B7-8BEA011D6385}"/>
    <hyperlink ref="D8" location="'Servicio al ciudadano'!A1" display="Servicio al ciudadano " xr:uid="{28F42B7C-1F6E-44B8-BD84-789C26697F95}"/>
    <hyperlink ref="D10" location="Jurídica!A1" display="Jurídica" xr:uid="{CFF1F1DE-BC0A-419D-ADEA-EFFC89D66928}"/>
    <hyperlink ref="D24" location="'Administración de obras por Val'!A1" display="Administración obras" xr:uid="{11767F4F-B590-431A-9982-C1F2BDC24C22}"/>
    <hyperlink ref="D6" location="Planeación!A1" display="Planeación" xr:uid="{05DDC3F3-707A-4C4C-ACFD-35E9C720638C}"/>
    <hyperlink ref="D5" location="'Tecnologías de la información'!A1" display="Tecnología de la información" xr:uid="{0C86A870-4498-4EA7-963E-631FB37F08CA}"/>
    <hyperlink ref="D23" location="'Administración de la contribuci'!A1" display="Administración de la contribución" xr:uid="{44C81E39-2F24-42DB-9D14-D4C67BDA4B72}"/>
    <hyperlink ref="D9" location="'Gestión Contractual'!A1" display="Gestión contractual" xr:uid="{08562476-1A7A-4AE3-AF91-664485579C66}"/>
    <hyperlink ref="D15" location="'Gestión Administrativa '!A1" display="Administrativa" xr:uid="{4194958C-171E-42C9-B9CE-91BD40261E43}"/>
    <hyperlink ref="D26" location="'Proceso de evaluación y control'!A1" display="Control interno" xr:uid="{A6F09C66-ABED-42B2-98E4-64363048491F}"/>
    <hyperlink ref="D7" location="Comunicaciones!A1" display="Comunicaciones" xr:uid="{397FCA11-7228-4ECA-8C6A-7806AB39CA7B}"/>
    <hyperlink ref="D19" location="'Gestión financiera'!A1" display="Financiera" xr:uid="{C5267EB4-5BC8-4FD7-8437-5F22E98ADE25}"/>
    <hyperlink ref="D25" location="'Conceptualización, estructu'!A1" display="Conceptualización" xr:uid="{4D8EED92-7391-4122-B7BB-7086285CB5E4}"/>
  </hyperlinks>
  <pageMargins left="0.7" right="0.7" top="0.75" bottom="0.75" header="0.3" footer="0.3"/>
  <pageSetup orientation="portrait" r:id="rId1"/>
  <ignoredErrors>
    <ignoredError sqref="G12" formulaRange="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ADF6-AF3D-4238-9CF0-4E58D24B3C58}">
  <dimension ref="B2:S25"/>
  <sheetViews>
    <sheetView zoomScale="90" zoomScaleNormal="90" workbookViewId="0">
      <pane ySplit="6" topLeftCell="D7" activePane="bottomLeft" state="frozen"/>
      <selection pane="bottomLeft" activeCell="H7" sqref="H7"/>
    </sheetView>
  </sheetViews>
  <sheetFormatPr defaultColWidth="11.42578125" defaultRowHeight="11.25"/>
  <cols>
    <col min="1" max="1" width="11.42578125" style="16"/>
    <col min="2" max="2" width="19" style="16" customWidth="1"/>
    <col min="3" max="3" width="27.85546875" style="16" customWidth="1"/>
    <col min="4" max="4" width="30.7109375" style="21" customWidth="1"/>
    <col min="5" max="5" width="11.42578125" style="16"/>
    <col min="6" max="6" width="16.140625" style="16" customWidth="1"/>
    <col min="7" max="7" width="16.85546875" style="21" customWidth="1"/>
    <col min="8" max="8" width="26" style="21" customWidth="1"/>
    <col min="9" max="9" width="23.5703125" style="21" customWidth="1"/>
    <col min="10" max="10" width="16.85546875" style="21" customWidth="1"/>
    <col min="11" max="11" width="16.28515625" style="34" bestFit="1" customWidth="1"/>
    <col min="12" max="12" width="23.140625" style="34" customWidth="1"/>
    <col min="13" max="13" width="33.28515625" style="16" customWidth="1"/>
    <col min="14" max="14" width="24.7109375" style="16" bestFit="1" customWidth="1"/>
    <col min="15" max="15" width="18.140625" style="16" customWidth="1"/>
    <col min="16" max="16" width="34.42578125" style="16" customWidth="1"/>
    <col min="17" max="17" width="21" style="21" customWidth="1"/>
    <col min="18" max="19" width="23.5703125" style="21" customWidth="1"/>
    <col min="20" max="16384" width="11.42578125" style="16"/>
  </cols>
  <sheetData>
    <row r="2" spans="2:19" ht="27" customHeight="1">
      <c r="B2" s="423"/>
      <c r="C2" s="423"/>
      <c r="D2" s="423" t="s">
        <v>422</v>
      </c>
      <c r="E2" s="423"/>
      <c r="F2" s="423"/>
      <c r="G2" s="423"/>
      <c r="H2" s="423"/>
      <c r="I2" s="423"/>
      <c r="J2" s="423"/>
      <c r="K2" s="423"/>
      <c r="L2" s="423"/>
      <c r="M2" s="423"/>
      <c r="N2" s="11" t="s">
        <v>270</v>
      </c>
    </row>
    <row r="3" spans="2:19" ht="24.75" customHeight="1">
      <c r="B3" s="423"/>
      <c r="C3" s="423"/>
      <c r="D3" s="423"/>
      <c r="E3" s="423"/>
      <c r="F3" s="423"/>
      <c r="G3" s="423"/>
      <c r="H3" s="423"/>
      <c r="I3" s="423"/>
      <c r="J3" s="423"/>
      <c r="K3" s="423"/>
      <c r="L3" s="423"/>
      <c r="M3" s="423"/>
      <c r="N3" s="11" t="s">
        <v>271</v>
      </c>
    </row>
    <row r="4" spans="2:19" ht="22.5">
      <c r="B4" s="423"/>
      <c r="C4" s="423"/>
      <c r="D4" s="423"/>
      <c r="E4" s="423"/>
      <c r="F4" s="423"/>
      <c r="G4" s="423"/>
      <c r="H4" s="423"/>
      <c r="I4" s="423"/>
      <c r="J4" s="423"/>
      <c r="K4" s="423"/>
      <c r="L4" s="423"/>
      <c r="M4" s="423"/>
      <c r="N4" s="14" t="s">
        <v>272</v>
      </c>
    </row>
    <row r="5" spans="2:19" ht="39" customHeight="1">
      <c r="B5" s="424" t="s">
        <v>273</v>
      </c>
      <c r="C5" s="424"/>
      <c r="D5" s="425" t="s">
        <v>423</v>
      </c>
      <c r="E5" s="425"/>
      <c r="F5" s="425"/>
      <c r="G5" s="425"/>
      <c r="H5" s="425"/>
      <c r="I5" s="425"/>
      <c r="J5" s="425"/>
      <c r="K5" s="425"/>
      <c r="L5" s="425"/>
      <c r="M5" s="425"/>
      <c r="N5" s="425"/>
    </row>
    <row r="6" spans="2:19" s="35" customFormat="1" ht="22.5" customHeight="1">
      <c r="B6" s="14" t="s">
        <v>275</v>
      </c>
      <c r="C6" s="15" t="s">
        <v>42</v>
      </c>
      <c r="D6" s="15" t="s">
        <v>43</v>
      </c>
      <c r="E6" s="15" t="s">
        <v>44</v>
      </c>
      <c r="F6" s="15" t="s">
        <v>45</v>
      </c>
      <c r="G6" s="15" t="s">
        <v>46</v>
      </c>
      <c r="H6" s="15" t="s">
        <v>47</v>
      </c>
      <c r="I6" s="15" t="s">
        <v>48</v>
      </c>
      <c r="J6" s="15" t="s">
        <v>49</v>
      </c>
      <c r="K6" s="45" t="s">
        <v>50</v>
      </c>
      <c r="L6" s="94" t="s">
        <v>51</v>
      </c>
      <c r="M6" s="14" t="s">
        <v>52</v>
      </c>
      <c r="N6" s="14" t="s">
        <v>53</v>
      </c>
      <c r="O6" s="91" t="s">
        <v>276</v>
      </c>
      <c r="P6" s="253" t="s">
        <v>52</v>
      </c>
      <c r="Q6" s="456" t="s">
        <v>53</v>
      </c>
      <c r="R6" s="456"/>
      <c r="S6" s="456"/>
    </row>
    <row r="7" spans="2:19" ht="81">
      <c r="B7" s="455" t="s">
        <v>424</v>
      </c>
      <c r="C7" s="455" t="s">
        <v>425</v>
      </c>
      <c r="D7" s="56" t="s">
        <v>426</v>
      </c>
      <c r="E7" s="57"/>
      <c r="F7" s="58">
        <v>0.67</v>
      </c>
      <c r="G7" s="59">
        <v>0.33</v>
      </c>
      <c r="H7" s="56" t="s">
        <v>426</v>
      </c>
      <c r="I7" s="56" t="s">
        <v>427</v>
      </c>
      <c r="J7" s="56" t="s">
        <v>78</v>
      </c>
      <c r="K7" s="60">
        <f>O7</f>
        <v>0.71399999999999997</v>
      </c>
      <c r="L7" s="60">
        <v>0.69099999999999995</v>
      </c>
      <c r="M7" s="56" t="s">
        <v>428</v>
      </c>
      <c r="N7" s="93" t="s">
        <v>429</v>
      </c>
      <c r="O7" s="251">
        <v>0.71399999999999997</v>
      </c>
      <c r="P7" s="232" t="s">
        <v>430</v>
      </c>
      <c r="Q7" s="252" t="s">
        <v>431</v>
      </c>
      <c r="R7" s="252" t="s">
        <v>432</v>
      </c>
      <c r="S7" s="252" t="s">
        <v>433</v>
      </c>
    </row>
    <row r="8" spans="2:19" ht="45">
      <c r="B8" s="455"/>
      <c r="C8" s="455"/>
      <c r="D8" s="56" t="s">
        <v>434</v>
      </c>
      <c r="E8" s="57"/>
      <c r="F8" s="58">
        <v>0.99</v>
      </c>
      <c r="G8" s="59">
        <v>0.02</v>
      </c>
      <c r="H8" s="56" t="s">
        <v>435</v>
      </c>
      <c r="I8" s="56" t="s">
        <v>436</v>
      </c>
      <c r="J8" s="56" t="s">
        <v>78</v>
      </c>
      <c r="K8" s="60">
        <f t="shared" ref="K8:K16" si="0">IF((L8+O8)&lt;100%,(L8+O8),100%)</f>
        <v>1</v>
      </c>
      <c r="L8" s="60">
        <v>1</v>
      </c>
      <c r="M8" s="56" t="s">
        <v>437</v>
      </c>
      <c r="N8" s="93" t="s">
        <v>438</v>
      </c>
      <c r="O8" s="235">
        <v>1</v>
      </c>
      <c r="P8" s="232" t="s">
        <v>439</v>
      </c>
      <c r="Q8" s="461" t="s">
        <v>440</v>
      </c>
      <c r="R8" s="462"/>
      <c r="S8" s="463"/>
    </row>
    <row r="9" spans="2:19" ht="67.5">
      <c r="B9" s="455"/>
      <c r="C9" s="455"/>
      <c r="D9" s="56" t="s">
        <v>441</v>
      </c>
      <c r="E9" s="57"/>
      <c r="F9" s="58">
        <v>0.05</v>
      </c>
      <c r="G9" s="56" t="s">
        <v>442</v>
      </c>
      <c r="H9" s="56" t="s">
        <v>443</v>
      </c>
      <c r="I9" s="56" t="s">
        <v>444</v>
      </c>
      <c r="J9" s="56" t="s">
        <v>78</v>
      </c>
      <c r="K9" s="60">
        <f t="shared" si="0"/>
        <v>0.86399999999999999</v>
      </c>
      <c r="L9" s="60">
        <v>0.38400000000000001</v>
      </c>
      <c r="M9" s="56" t="s">
        <v>445</v>
      </c>
      <c r="N9" s="93" t="s">
        <v>446</v>
      </c>
      <c r="O9" s="235">
        <v>0.48</v>
      </c>
      <c r="P9" s="232" t="s">
        <v>447</v>
      </c>
      <c r="Q9" s="461" t="s">
        <v>448</v>
      </c>
      <c r="R9" s="462"/>
      <c r="S9" s="463"/>
    </row>
    <row r="10" spans="2:19" ht="101.25">
      <c r="B10" s="428" t="s">
        <v>278</v>
      </c>
      <c r="C10" s="428" t="s">
        <v>179</v>
      </c>
      <c r="D10" s="428" t="s">
        <v>180</v>
      </c>
      <c r="E10" s="36"/>
      <c r="F10" s="54">
        <v>0.45</v>
      </c>
      <c r="G10" s="54">
        <v>1</v>
      </c>
      <c r="H10" s="36" t="s">
        <v>181</v>
      </c>
      <c r="I10" s="36" t="s">
        <v>147</v>
      </c>
      <c r="J10" s="36" t="s">
        <v>78</v>
      </c>
      <c r="K10" s="55">
        <f t="shared" si="0"/>
        <v>0.71</v>
      </c>
      <c r="L10" s="55">
        <v>0.45</v>
      </c>
      <c r="M10" s="36" t="s">
        <v>449</v>
      </c>
      <c r="N10" s="36" t="s">
        <v>450</v>
      </c>
      <c r="O10" s="235">
        <v>0.26</v>
      </c>
      <c r="P10" s="232" t="s">
        <v>451</v>
      </c>
      <c r="Q10" s="461" t="s">
        <v>452</v>
      </c>
      <c r="R10" s="462"/>
      <c r="S10" s="463"/>
    </row>
    <row r="11" spans="2:19" ht="56.25">
      <c r="B11" s="428"/>
      <c r="C11" s="428"/>
      <c r="D11" s="428"/>
      <c r="E11" s="36"/>
      <c r="F11" s="54">
        <v>0.1</v>
      </c>
      <c r="G11" s="54">
        <v>1</v>
      </c>
      <c r="H11" s="36" t="s">
        <v>182</v>
      </c>
      <c r="I11" s="36" t="s">
        <v>183</v>
      </c>
      <c r="J11" s="36" t="s">
        <v>78</v>
      </c>
      <c r="K11" s="55">
        <f t="shared" si="0"/>
        <v>0.33699999999999997</v>
      </c>
      <c r="L11" s="55">
        <v>0.3</v>
      </c>
      <c r="M11" s="36" t="s">
        <v>453</v>
      </c>
      <c r="N11" s="36" t="s">
        <v>454</v>
      </c>
      <c r="O11" s="251">
        <v>3.6999999999999998E-2</v>
      </c>
      <c r="P11" s="232" t="s">
        <v>455</v>
      </c>
      <c r="Q11" s="461" t="s">
        <v>456</v>
      </c>
      <c r="R11" s="462"/>
      <c r="S11" s="463"/>
    </row>
    <row r="12" spans="2:19" ht="67.5">
      <c r="B12" s="428"/>
      <c r="C12" s="428"/>
      <c r="D12" s="428"/>
      <c r="E12" s="36"/>
      <c r="F12" s="54">
        <v>0</v>
      </c>
      <c r="G12" s="54">
        <v>0.3</v>
      </c>
      <c r="H12" s="36" t="s">
        <v>184</v>
      </c>
      <c r="I12" s="36" t="s">
        <v>183</v>
      </c>
      <c r="J12" s="36" t="s">
        <v>78</v>
      </c>
      <c r="K12" s="55">
        <f t="shared" si="0"/>
        <v>0</v>
      </c>
      <c r="L12" s="55">
        <v>0</v>
      </c>
      <c r="M12" s="36" t="s">
        <v>457</v>
      </c>
      <c r="N12" s="36" t="s">
        <v>458</v>
      </c>
      <c r="O12" s="235">
        <v>0</v>
      </c>
      <c r="P12" s="232" t="s">
        <v>459</v>
      </c>
      <c r="Q12" s="461" t="s">
        <v>460</v>
      </c>
      <c r="R12" s="462"/>
      <c r="S12" s="463"/>
    </row>
    <row r="13" spans="2:19" ht="78.75">
      <c r="B13" s="452" t="s">
        <v>461</v>
      </c>
      <c r="C13" s="48" t="s">
        <v>462</v>
      </c>
      <c r="D13" s="48" t="s">
        <v>463</v>
      </c>
      <c r="E13" s="42"/>
      <c r="F13" s="42"/>
      <c r="G13" s="48" t="s">
        <v>464</v>
      </c>
      <c r="H13" s="48" t="s">
        <v>465</v>
      </c>
      <c r="I13" s="48" t="s">
        <v>466</v>
      </c>
      <c r="J13" s="48" t="s">
        <v>83</v>
      </c>
      <c r="K13" s="43">
        <f t="shared" si="0"/>
        <v>1</v>
      </c>
      <c r="L13" s="43">
        <v>0</v>
      </c>
      <c r="M13" s="48" t="s">
        <v>467</v>
      </c>
      <c r="N13" s="42" t="s">
        <v>468</v>
      </c>
      <c r="O13" s="235">
        <v>1</v>
      </c>
      <c r="P13" s="232" t="s">
        <v>469</v>
      </c>
      <c r="Q13" s="461" t="s">
        <v>470</v>
      </c>
      <c r="R13" s="462"/>
      <c r="S13" s="463"/>
    </row>
    <row r="14" spans="2:19" ht="22.5">
      <c r="B14" s="452"/>
      <c r="C14" s="48" t="s">
        <v>471</v>
      </c>
      <c r="D14" s="48" t="s">
        <v>472</v>
      </c>
      <c r="E14" s="42"/>
      <c r="F14" s="42"/>
      <c r="G14" s="48" t="s">
        <v>464</v>
      </c>
      <c r="H14" s="48" t="s">
        <v>473</v>
      </c>
      <c r="I14" s="48" t="s">
        <v>474</v>
      </c>
      <c r="J14" s="48" t="s">
        <v>475</v>
      </c>
      <c r="K14" s="43">
        <f t="shared" si="0"/>
        <v>0</v>
      </c>
      <c r="L14" s="43">
        <v>0</v>
      </c>
      <c r="M14" s="48" t="s">
        <v>476</v>
      </c>
      <c r="N14" s="42"/>
      <c r="O14" s="157"/>
      <c r="P14" s="227" t="s">
        <v>477</v>
      </c>
      <c r="Q14" s="461"/>
      <c r="R14" s="462"/>
      <c r="S14" s="463"/>
    </row>
    <row r="15" spans="2:19" ht="78.75" customHeight="1">
      <c r="B15" s="452"/>
      <c r="C15" s="453" t="s">
        <v>478</v>
      </c>
      <c r="D15" s="48" t="s">
        <v>479</v>
      </c>
      <c r="E15" s="42"/>
      <c r="F15" s="42"/>
      <c r="G15" s="48" t="s">
        <v>480</v>
      </c>
      <c r="H15" s="48" t="s">
        <v>481</v>
      </c>
      <c r="I15" s="48" t="s">
        <v>482</v>
      </c>
      <c r="J15" s="48" t="s">
        <v>83</v>
      </c>
      <c r="K15" s="43">
        <f t="shared" si="0"/>
        <v>0.83000000000000007</v>
      </c>
      <c r="L15" s="43">
        <v>0.33</v>
      </c>
      <c r="M15" s="48" t="s">
        <v>483</v>
      </c>
      <c r="N15" s="42" t="s">
        <v>484</v>
      </c>
      <c r="O15" s="457">
        <v>0.5</v>
      </c>
      <c r="P15" s="459" t="s">
        <v>485</v>
      </c>
      <c r="Q15" s="464" t="s">
        <v>484</v>
      </c>
      <c r="R15" s="465"/>
      <c r="S15" s="466"/>
    </row>
    <row r="16" spans="2:19" ht="45.75" customHeight="1">
      <c r="B16" s="452"/>
      <c r="C16" s="454"/>
      <c r="D16" s="48" t="s">
        <v>486</v>
      </c>
      <c r="E16" s="42"/>
      <c r="F16" s="42"/>
      <c r="G16" s="48" t="s">
        <v>464</v>
      </c>
      <c r="H16" s="48" t="s">
        <v>487</v>
      </c>
      <c r="I16" s="48" t="s">
        <v>488</v>
      </c>
      <c r="J16" s="48" t="s">
        <v>489</v>
      </c>
      <c r="K16" s="43">
        <f t="shared" si="0"/>
        <v>0</v>
      </c>
      <c r="L16" s="43">
        <v>0</v>
      </c>
      <c r="M16" s="42" t="s">
        <v>490</v>
      </c>
      <c r="N16" s="42" t="s">
        <v>225</v>
      </c>
      <c r="O16" s="458"/>
      <c r="P16" s="460"/>
      <c r="Q16" s="467"/>
      <c r="R16" s="468"/>
      <c r="S16" s="469"/>
    </row>
    <row r="25" spans="3:3" ht="22.5">
      <c r="C25" s="21" t="s">
        <v>491</v>
      </c>
    </row>
  </sheetData>
  <autoFilter ref="B6:N6" xr:uid="{813F535D-B568-40F8-9507-8BBEB60F8B29}"/>
  <mergeCells count="22">
    <mergeCell ref="Q6:S6"/>
    <mergeCell ref="O15:O16"/>
    <mergeCell ref="P15:P16"/>
    <mergeCell ref="Q8:S8"/>
    <mergeCell ref="Q9:S9"/>
    <mergeCell ref="Q10:S10"/>
    <mergeCell ref="Q11:S11"/>
    <mergeCell ref="Q12:S12"/>
    <mergeCell ref="Q13:S13"/>
    <mergeCell ref="Q14:S14"/>
    <mergeCell ref="Q15:S16"/>
    <mergeCell ref="B13:B16"/>
    <mergeCell ref="C15:C16"/>
    <mergeCell ref="B2:C4"/>
    <mergeCell ref="D2:M4"/>
    <mergeCell ref="B5:C5"/>
    <mergeCell ref="D5:N5"/>
    <mergeCell ref="C7:C9"/>
    <mergeCell ref="B7:B9"/>
    <mergeCell ref="C10:C12"/>
    <mergeCell ref="D10:D12"/>
    <mergeCell ref="B10:B12"/>
  </mergeCells>
  <hyperlinks>
    <hyperlink ref="N8" r:id="rId1" display="https://fondom.sharepoint.com/:b:/s/CEDP-FONVALMED/EeCC_WjSYPpDrQm61lNmnUcBvA68FjvXz2kGo6DWsR_yUg?e=Kit960" xr:uid="{7F320372-D194-4C58-9A05-F4E42D09B338}"/>
    <hyperlink ref="N7" r:id="rId2" display="../../../../../:w:/s/CEDP-FONVALMED/EZ9Tc5GxzWJDv919ey1q4x4BB5DIId0IikI3KOseFKY1Og?e=xB82Oq" xr:uid="{E757CC00-9F6C-4BD4-850C-B08DB5944BF6}"/>
    <hyperlink ref="N11" r:id="rId3" display="../../../../../:b:/s/CEDP-FONVALMED/EXvl8ZkiVE9LpZTFBwcB7s4BVzU43c9E_5z4xczGlAXiQA?e=aL9Q50" xr:uid="{C6992317-4A31-4209-89D5-06B4D353FD07}"/>
    <hyperlink ref="N9" r:id="rId4" display="../../../../../:w:/s/CEDP-FONVALMED/EbFnNkIrhvxEtpg-1BF-05QBRcc3rvA4AvdBBWAQdNN0cw?e=9N2cpk" xr:uid="{70B28865-A6B3-470A-9BCB-845280D61520}"/>
    <hyperlink ref="N10" r:id="rId5" display="../../../../../:b:/s/CEDP-FONVALMED/ETjNW_Mf8MBBrzZa3WyHKcwBsP1w5iDpfBpiS4TNiirQdw?e=kuNHw0" xr:uid="{5ECF932B-84FC-49CD-BF86-20DC303C4C32}"/>
    <hyperlink ref="N13" r:id="rId6" xr:uid="{0402E3C8-D5DF-49A6-998E-AA465D19AA11}"/>
    <hyperlink ref="N15" r:id="rId7" xr:uid="{86966849-5166-4808-882F-B49D59DF761C}"/>
    <hyperlink ref="Q7" r:id="rId8" xr:uid="{29E129D1-CED1-4758-8C3F-1420AF7C17EB}"/>
    <hyperlink ref="R7" r:id="rId9" xr:uid="{31C862C3-FFD8-4D00-AB16-715724A10D78}"/>
    <hyperlink ref="S7" r:id="rId10" xr:uid="{813663F3-3E5E-4BFB-A51C-A41E0CF6201D}"/>
    <hyperlink ref="Q8" r:id="rId11" xr:uid="{76F9C1B9-6751-4366-B90A-0231D2EE41F5}"/>
    <hyperlink ref="Q9" r:id="rId12" xr:uid="{9D844FDF-328F-4C9F-824E-E3D5CB0F44E7}"/>
    <hyperlink ref="Q10" r:id="rId13" xr:uid="{2DE23CD2-9335-4352-8921-78D5225C7683}"/>
    <hyperlink ref="Q13" r:id="rId14" xr:uid="{21CED99F-A440-4AE1-99CE-68854EFA77E1}"/>
    <hyperlink ref="Q15" r:id="rId15" xr:uid="{272F34CA-8579-40F1-9D36-15B8DBBF352A}"/>
    <hyperlink ref="Q11" r:id="rId16" xr:uid="{2C99D498-9802-42C5-9B28-CC6866D9848D}"/>
  </hyperlinks>
  <pageMargins left="0.7" right="0.7" top="0.75" bottom="0.75" header="0.3" footer="0.3"/>
  <drawing r:id="rId1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06247-10A0-48B1-8723-415C06966164}">
  <dimension ref="B2:Q38"/>
  <sheetViews>
    <sheetView topLeftCell="H1" zoomScale="110" zoomScaleNormal="110" workbookViewId="0">
      <pane ySplit="6" topLeftCell="A7" activePane="bottomLeft" state="frozen"/>
      <selection pane="bottomLeft" activeCell="K8" sqref="K8:K12"/>
    </sheetView>
  </sheetViews>
  <sheetFormatPr defaultColWidth="11.42578125" defaultRowHeight="11.25"/>
  <cols>
    <col min="1" max="1" width="11.42578125" style="16"/>
    <col min="2" max="2" width="19" style="16" customWidth="1"/>
    <col min="3" max="3" width="27.85546875" style="16" customWidth="1"/>
    <col min="4" max="4" width="30.7109375" style="21" customWidth="1"/>
    <col min="5" max="5" width="11.42578125" style="16"/>
    <col min="6" max="6" width="16.140625" style="16" customWidth="1"/>
    <col min="7" max="7" width="16.85546875" style="21" customWidth="1"/>
    <col min="8" max="8" width="26" style="21" customWidth="1"/>
    <col min="9" max="9" width="23.5703125" style="21" customWidth="1"/>
    <col min="10" max="10" width="16.85546875" style="21" customWidth="1"/>
    <col min="11" max="11" width="11.42578125" style="148"/>
    <col min="12" max="12" width="23.140625" style="16" customWidth="1"/>
    <col min="13" max="13" width="33.28515625" style="16" customWidth="1"/>
    <col min="14" max="14" width="24.7109375" style="16" bestFit="1" customWidth="1"/>
    <col min="15" max="15" width="29.140625" style="16" customWidth="1"/>
    <col min="16" max="16" width="22.85546875" style="16" customWidth="1"/>
    <col min="17" max="17" width="21.7109375" style="16" customWidth="1"/>
    <col min="18" max="16384" width="11.42578125" style="16"/>
  </cols>
  <sheetData>
    <row r="2" spans="2:17" ht="27" customHeight="1">
      <c r="B2" s="423"/>
      <c r="C2" s="423"/>
      <c r="D2" s="423" t="s">
        <v>330</v>
      </c>
      <c r="E2" s="423"/>
      <c r="F2" s="423"/>
      <c r="G2" s="423"/>
      <c r="H2" s="423"/>
      <c r="I2" s="423"/>
      <c r="J2" s="423"/>
      <c r="K2" s="423"/>
      <c r="L2" s="423"/>
      <c r="M2" s="423"/>
      <c r="N2" s="11" t="s">
        <v>270</v>
      </c>
    </row>
    <row r="3" spans="2:17" ht="24.75" customHeight="1">
      <c r="B3" s="423"/>
      <c r="C3" s="423"/>
      <c r="D3" s="423"/>
      <c r="E3" s="423"/>
      <c r="F3" s="423"/>
      <c r="G3" s="423"/>
      <c r="H3" s="423"/>
      <c r="I3" s="423"/>
      <c r="J3" s="423"/>
      <c r="K3" s="423"/>
      <c r="L3" s="423"/>
      <c r="M3" s="423"/>
      <c r="N3" s="11" t="s">
        <v>271</v>
      </c>
    </row>
    <row r="4" spans="2:17" ht="22.5">
      <c r="B4" s="423"/>
      <c r="C4" s="423"/>
      <c r="D4" s="423"/>
      <c r="E4" s="423"/>
      <c r="F4" s="423"/>
      <c r="G4" s="423"/>
      <c r="H4" s="423"/>
      <c r="I4" s="423"/>
      <c r="J4" s="423"/>
      <c r="K4" s="423"/>
      <c r="L4" s="423"/>
      <c r="M4" s="423"/>
      <c r="N4" s="14" t="s">
        <v>272</v>
      </c>
    </row>
    <row r="5" spans="2:17">
      <c r="B5" s="424" t="s">
        <v>273</v>
      </c>
      <c r="C5" s="424"/>
      <c r="D5" s="425" t="s">
        <v>331</v>
      </c>
      <c r="E5" s="425"/>
      <c r="F5" s="425"/>
      <c r="G5" s="425"/>
      <c r="H5" s="425"/>
      <c r="I5" s="425"/>
      <c r="J5" s="425"/>
      <c r="K5" s="425"/>
      <c r="L5" s="425"/>
      <c r="M5" s="425"/>
      <c r="N5" s="425"/>
    </row>
    <row r="6" spans="2:17" s="35" customFormat="1" ht="22.5">
      <c r="B6" s="14" t="s">
        <v>275</v>
      </c>
      <c r="C6" s="15" t="s">
        <v>42</v>
      </c>
      <c r="D6" s="15" t="s">
        <v>43</v>
      </c>
      <c r="E6" s="15" t="s">
        <v>44</v>
      </c>
      <c r="F6" s="15" t="s">
        <v>45</v>
      </c>
      <c r="G6" s="15" t="s">
        <v>46</v>
      </c>
      <c r="H6" s="15" t="s">
        <v>47</v>
      </c>
      <c r="I6" s="15" t="s">
        <v>48</v>
      </c>
      <c r="J6" s="15" t="s">
        <v>49</v>
      </c>
      <c r="K6" s="143" t="s">
        <v>50</v>
      </c>
      <c r="L6" s="14" t="s">
        <v>51</v>
      </c>
      <c r="M6" s="14" t="s">
        <v>52</v>
      </c>
      <c r="N6" s="14" t="s">
        <v>53</v>
      </c>
      <c r="O6" s="91" t="s">
        <v>276</v>
      </c>
      <c r="P6" s="14" t="s">
        <v>52</v>
      </c>
      <c r="Q6" s="13" t="s">
        <v>53</v>
      </c>
    </row>
    <row r="7" spans="2:17" ht="33.75">
      <c r="B7" s="429" t="s">
        <v>278</v>
      </c>
      <c r="C7" s="36" t="s">
        <v>111</v>
      </c>
      <c r="D7" s="36" t="s">
        <v>112</v>
      </c>
      <c r="E7" s="17"/>
      <c r="F7" s="47">
        <v>0.5</v>
      </c>
      <c r="G7" s="47">
        <v>0.5</v>
      </c>
      <c r="H7" s="36" t="s">
        <v>113</v>
      </c>
      <c r="I7" s="36" t="s">
        <v>114</v>
      </c>
      <c r="J7" s="36" t="s">
        <v>83</v>
      </c>
      <c r="K7" s="144"/>
      <c r="L7" s="17">
        <v>0</v>
      </c>
      <c r="M7" s="73" t="s">
        <v>492</v>
      </c>
      <c r="N7" s="73" t="s">
        <v>492</v>
      </c>
      <c r="O7" s="113">
        <v>0</v>
      </c>
      <c r="P7" s="229" t="s">
        <v>492</v>
      </c>
      <c r="Q7" s="228" t="s">
        <v>492</v>
      </c>
    </row>
    <row r="8" spans="2:17" ht="56.25" customHeight="1">
      <c r="B8" s="429"/>
      <c r="C8" s="479" t="s">
        <v>493</v>
      </c>
      <c r="D8" s="479" t="s">
        <v>56</v>
      </c>
      <c r="E8" s="420"/>
      <c r="F8" s="476">
        <v>0.94</v>
      </c>
      <c r="G8" s="476">
        <v>0.06</v>
      </c>
      <c r="H8" s="479" t="s">
        <v>57</v>
      </c>
      <c r="I8" s="479" t="s">
        <v>58</v>
      </c>
      <c r="J8" s="479" t="s">
        <v>59</v>
      </c>
      <c r="K8" s="511">
        <f>+L8+O8</f>
        <v>0.05</v>
      </c>
      <c r="L8" s="476">
        <v>0.03</v>
      </c>
      <c r="M8" s="521" t="s">
        <v>494</v>
      </c>
      <c r="N8" s="470" t="s">
        <v>495</v>
      </c>
      <c r="O8" s="540">
        <v>0.02</v>
      </c>
      <c r="P8" s="537" t="s">
        <v>496</v>
      </c>
      <c r="Q8" s="539" t="s">
        <v>495</v>
      </c>
    </row>
    <row r="9" spans="2:17" ht="60.75" customHeight="1">
      <c r="B9" s="429"/>
      <c r="C9" s="480"/>
      <c r="D9" s="480"/>
      <c r="E9" s="421"/>
      <c r="F9" s="477"/>
      <c r="G9" s="477"/>
      <c r="H9" s="480"/>
      <c r="I9" s="480"/>
      <c r="J9" s="480"/>
      <c r="K9" s="512"/>
      <c r="L9" s="477"/>
      <c r="M9" s="522"/>
      <c r="N9" s="473"/>
      <c r="O9" s="541"/>
      <c r="P9" s="538"/>
      <c r="Q9" s="539"/>
    </row>
    <row r="10" spans="2:17" ht="60.75" customHeight="1">
      <c r="B10" s="429"/>
      <c r="C10" s="480"/>
      <c r="D10" s="480"/>
      <c r="E10" s="421"/>
      <c r="F10" s="477"/>
      <c r="G10" s="477"/>
      <c r="H10" s="480"/>
      <c r="I10" s="480"/>
      <c r="J10" s="480"/>
      <c r="K10" s="512"/>
      <c r="L10" s="477"/>
      <c r="M10" s="522"/>
      <c r="N10" s="470" t="s">
        <v>497</v>
      </c>
      <c r="O10" s="541"/>
      <c r="P10" s="538"/>
      <c r="Q10" s="539" t="s">
        <v>497</v>
      </c>
    </row>
    <row r="11" spans="2:17" ht="11.25" customHeight="1">
      <c r="B11" s="429"/>
      <c r="C11" s="480"/>
      <c r="D11" s="480"/>
      <c r="E11" s="421"/>
      <c r="F11" s="477"/>
      <c r="G11" s="477"/>
      <c r="H11" s="480"/>
      <c r="I11" s="480"/>
      <c r="J11" s="480"/>
      <c r="K11" s="512"/>
      <c r="L11" s="528"/>
      <c r="M11" s="510" t="s">
        <v>498</v>
      </c>
      <c r="N11" s="471"/>
      <c r="O11" s="541"/>
      <c r="P11" s="543" t="s">
        <v>499</v>
      </c>
      <c r="Q11" s="539"/>
    </row>
    <row r="12" spans="2:17" ht="65.25" customHeight="1">
      <c r="B12" s="429"/>
      <c r="C12" s="480"/>
      <c r="D12" s="481"/>
      <c r="E12" s="422"/>
      <c r="F12" s="478"/>
      <c r="G12" s="478"/>
      <c r="H12" s="481"/>
      <c r="I12" s="481"/>
      <c r="J12" s="481"/>
      <c r="K12" s="513"/>
      <c r="L12" s="529"/>
      <c r="M12" s="510"/>
      <c r="N12" s="472"/>
      <c r="O12" s="542"/>
      <c r="P12" s="543"/>
      <c r="Q12" s="539"/>
    </row>
    <row r="13" spans="2:17" ht="135">
      <c r="B13" s="429"/>
      <c r="C13" s="481"/>
      <c r="D13" s="36" t="s">
        <v>61</v>
      </c>
      <c r="E13" s="17"/>
      <c r="F13" s="36" t="s">
        <v>62</v>
      </c>
      <c r="G13" s="142">
        <v>0.26500000000000001</v>
      </c>
      <c r="H13" s="36" t="s">
        <v>57</v>
      </c>
      <c r="I13" s="36" t="s">
        <v>64</v>
      </c>
      <c r="J13" s="36" t="s">
        <v>59</v>
      </c>
      <c r="K13" s="77">
        <f>+L13+O13</f>
        <v>0.20250000000000001</v>
      </c>
      <c r="L13" s="77">
        <v>0.13500000000000001</v>
      </c>
      <c r="M13" s="218" t="s">
        <v>500</v>
      </c>
      <c r="N13" s="127" t="s">
        <v>501</v>
      </c>
      <c r="O13" s="77">
        <v>6.7500000000000004E-2</v>
      </c>
      <c r="P13" s="218" t="s">
        <v>502</v>
      </c>
      <c r="Q13" s="224" t="s">
        <v>501</v>
      </c>
    </row>
    <row r="14" spans="2:17" ht="33.75" customHeight="1">
      <c r="B14" s="429"/>
      <c r="C14" s="479" t="s">
        <v>65</v>
      </c>
      <c r="D14" s="479" t="s">
        <v>66</v>
      </c>
      <c r="E14" s="420"/>
      <c r="F14" s="517">
        <v>0.92</v>
      </c>
      <c r="G14" s="517">
        <v>0.08</v>
      </c>
      <c r="H14" s="479" t="s">
        <v>57</v>
      </c>
      <c r="I14" s="479" t="s">
        <v>67</v>
      </c>
      <c r="J14" s="479" t="s">
        <v>59</v>
      </c>
      <c r="K14" s="514">
        <f>+L14+O14</f>
        <v>0.06</v>
      </c>
      <c r="L14" s="476">
        <v>0.03</v>
      </c>
      <c r="M14" s="521" t="s">
        <v>503</v>
      </c>
      <c r="N14" s="474" t="s">
        <v>495</v>
      </c>
      <c r="O14" s="476">
        <v>0.03</v>
      </c>
      <c r="P14" s="479" t="s">
        <v>504</v>
      </c>
      <c r="Q14" s="482" t="s">
        <v>505</v>
      </c>
    </row>
    <row r="15" spans="2:17" ht="67.5" customHeight="1">
      <c r="B15" s="429"/>
      <c r="C15" s="480"/>
      <c r="D15" s="480"/>
      <c r="E15" s="421"/>
      <c r="F15" s="519"/>
      <c r="G15" s="519"/>
      <c r="H15" s="480"/>
      <c r="I15" s="480"/>
      <c r="J15" s="480"/>
      <c r="K15" s="515"/>
      <c r="L15" s="477"/>
      <c r="M15" s="522"/>
      <c r="N15" s="475"/>
      <c r="O15" s="477"/>
      <c r="P15" s="480"/>
      <c r="Q15" s="483"/>
    </row>
    <row r="16" spans="2:17" ht="67.5" customHeight="1">
      <c r="B16" s="429"/>
      <c r="C16" s="480"/>
      <c r="D16" s="480"/>
      <c r="E16" s="421"/>
      <c r="F16" s="519"/>
      <c r="G16" s="519"/>
      <c r="H16" s="480"/>
      <c r="I16" s="480"/>
      <c r="J16" s="480"/>
      <c r="K16" s="515"/>
      <c r="L16" s="477"/>
      <c r="M16" s="522"/>
      <c r="N16" s="474" t="s">
        <v>497</v>
      </c>
      <c r="O16" s="477"/>
      <c r="P16" s="480"/>
      <c r="Q16" s="479" t="s">
        <v>497</v>
      </c>
    </row>
    <row r="17" spans="2:17" ht="67.5" customHeight="1">
      <c r="B17" s="429"/>
      <c r="C17" s="481"/>
      <c r="D17" s="481"/>
      <c r="E17" s="422"/>
      <c r="F17" s="518"/>
      <c r="G17" s="518"/>
      <c r="H17" s="481"/>
      <c r="I17" s="481"/>
      <c r="J17" s="481"/>
      <c r="K17" s="516"/>
      <c r="L17" s="478"/>
      <c r="M17" s="523"/>
      <c r="N17" s="475"/>
      <c r="O17" s="478"/>
      <c r="P17" s="481"/>
      <c r="Q17" s="480"/>
    </row>
    <row r="18" spans="2:17" ht="135">
      <c r="B18" s="429"/>
      <c r="C18" s="479" t="s">
        <v>148</v>
      </c>
      <c r="D18" s="36" t="s">
        <v>149</v>
      </c>
      <c r="E18" s="17"/>
      <c r="F18" s="54">
        <v>0.9</v>
      </c>
      <c r="G18" s="54">
        <v>0.1</v>
      </c>
      <c r="H18" s="36" t="s">
        <v>150</v>
      </c>
      <c r="I18" s="36" t="s">
        <v>151</v>
      </c>
      <c r="J18" s="36" t="s">
        <v>59</v>
      </c>
      <c r="K18" s="144">
        <f>+L18+O18</f>
        <v>7.0000000000000007E-2</v>
      </c>
      <c r="L18" s="55">
        <v>7.0000000000000007E-2</v>
      </c>
      <c r="M18" s="74" t="s">
        <v>506</v>
      </c>
      <c r="N18" s="127" t="s">
        <v>501</v>
      </c>
      <c r="O18" s="55">
        <v>0</v>
      </c>
      <c r="P18" s="74" t="s">
        <v>507</v>
      </c>
      <c r="Q18" s="544"/>
    </row>
    <row r="19" spans="2:17" ht="67.5" customHeight="1">
      <c r="B19" s="429"/>
      <c r="C19" s="480"/>
      <c r="D19" s="479" t="s">
        <v>152</v>
      </c>
      <c r="E19" s="420"/>
      <c r="F19" s="517">
        <v>0.9</v>
      </c>
      <c r="G19" s="517">
        <v>0.1</v>
      </c>
      <c r="H19" s="479" t="s">
        <v>57</v>
      </c>
      <c r="I19" s="479" t="s">
        <v>153</v>
      </c>
      <c r="J19" s="479" t="s">
        <v>59</v>
      </c>
      <c r="K19" s="514">
        <f>+L19+O19</f>
        <v>6.3299999999999995E-2</v>
      </c>
      <c r="L19" s="476">
        <v>3.3300000000000003E-2</v>
      </c>
      <c r="M19" s="497" t="s">
        <v>508</v>
      </c>
      <c r="N19" s="223" t="s">
        <v>495</v>
      </c>
      <c r="O19" s="476">
        <v>0.03</v>
      </c>
      <c r="P19" s="497" t="s">
        <v>509</v>
      </c>
      <c r="Q19" s="223" t="s">
        <v>495</v>
      </c>
    </row>
    <row r="20" spans="2:17" ht="75" customHeight="1">
      <c r="B20" s="429"/>
      <c r="C20" s="480"/>
      <c r="D20" s="481"/>
      <c r="E20" s="422"/>
      <c r="F20" s="518"/>
      <c r="G20" s="518"/>
      <c r="H20" s="481"/>
      <c r="I20" s="481"/>
      <c r="J20" s="481"/>
      <c r="K20" s="516">
        <f t="shared" ref="K20" si="0">+L20*G20</f>
        <v>0</v>
      </c>
      <c r="L20" s="478"/>
      <c r="M20" s="498"/>
      <c r="N20" s="223" t="s">
        <v>497</v>
      </c>
      <c r="O20" s="478"/>
      <c r="P20" s="498"/>
      <c r="Q20" s="223" t="s">
        <v>497</v>
      </c>
    </row>
    <row r="21" spans="2:17" ht="119.25" customHeight="1">
      <c r="B21" s="429"/>
      <c r="C21" s="481"/>
      <c r="D21" s="36" t="s">
        <v>154</v>
      </c>
      <c r="E21" s="17"/>
      <c r="F21" s="54">
        <v>0.9</v>
      </c>
      <c r="G21" s="54">
        <v>0.1</v>
      </c>
      <c r="H21" s="36" t="s">
        <v>155</v>
      </c>
      <c r="I21" s="36" t="s">
        <v>156</v>
      </c>
      <c r="J21" s="36" t="s">
        <v>59</v>
      </c>
      <c r="K21" s="144">
        <f>+L21+O21</f>
        <v>0.06</v>
      </c>
      <c r="L21" s="55">
        <v>0.03</v>
      </c>
      <c r="M21" s="74" t="s">
        <v>510</v>
      </c>
      <c r="N21" s="224" t="s">
        <v>511</v>
      </c>
      <c r="O21" s="55">
        <v>0.03</v>
      </c>
      <c r="P21" s="217" t="s">
        <v>510</v>
      </c>
      <c r="Q21" s="224" t="s">
        <v>511</v>
      </c>
    </row>
    <row r="22" spans="2:17" ht="70.5" customHeight="1">
      <c r="B22" s="453" t="s">
        <v>300</v>
      </c>
      <c r="C22" s="453" t="s">
        <v>512</v>
      </c>
      <c r="D22" s="453" t="s">
        <v>513</v>
      </c>
      <c r="E22" s="486"/>
      <c r="F22" s="486"/>
      <c r="G22" s="486" t="s">
        <v>514</v>
      </c>
      <c r="H22" s="486" t="s">
        <v>515</v>
      </c>
      <c r="I22" s="486" t="s">
        <v>516</v>
      </c>
      <c r="J22" s="486" t="s">
        <v>517</v>
      </c>
      <c r="K22" s="525">
        <f>+L22+O22</f>
        <v>0.5</v>
      </c>
      <c r="L22" s="486">
        <v>0.25</v>
      </c>
      <c r="M22" s="453" t="s">
        <v>518</v>
      </c>
      <c r="N22" s="490" t="s">
        <v>501</v>
      </c>
      <c r="O22" s="499">
        <v>0.25</v>
      </c>
      <c r="P22" s="504" t="s">
        <v>519</v>
      </c>
      <c r="Q22" s="505" t="s">
        <v>520</v>
      </c>
    </row>
    <row r="23" spans="2:17" ht="27.75" customHeight="1">
      <c r="B23" s="524"/>
      <c r="C23" s="524"/>
      <c r="D23" s="524"/>
      <c r="E23" s="487"/>
      <c r="F23" s="487"/>
      <c r="G23" s="487"/>
      <c r="H23" s="487"/>
      <c r="I23" s="487"/>
      <c r="J23" s="487"/>
      <c r="K23" s="526"/>
      <c r="L23" s="487"/>
      <c r="M23" s="524"/>
      <c r="N23" s="491"/>
      <c r="O23" s="500"/>
      <c r="P23" s="504"/>
      <c r="Q23" s="506"/>
    </row>
    <row r="24" spans="2:17" ht="11.25" customHeight="1">
      <c r="B24" s="524"/>
      <c r="C24" s="524"/>
      <c r="D24" s="454"/>
      <c r="E24" s="520"/>
      <c r="F24" s="520"/>
      <c r="G24" s="520"/>
      <c r="H24" s="520"/>
      <c r="I24" s="520"/>
      <c r="J24" s="520"/>
      <c r="K24" s="527"/>
      <c r="L24" s="520"/>
      <c r="M24" s="454"/>
      <c r="N24" s="491"/>
      <c r="O24" s="501"/>
      <c r="P24" s="504"/>
      <c r="Q24" s="507"/>
    </row>
    <row r="25" spans="2:17" ht="56.25">
      <c r="B25" s="524"/>
      <c r="C25" s="524"/>
      <c r="D25" s="48" t="s">
        <v>521</v>
      </c>
      <c r="E25" s="49"/>
      <c r="F25" s="49"/>
      <c r="G25" s="49" t="s">
        <v>514</v>
      </c>
      <c r="H25" s="49" t="s">
        <v>522</v>
      </c>
      <c r="I25" s="49" t="s">
        <v>523</v>
      </c>
      <c r="J25" s="49" t="s">
        <v>83</v>
      </c>
      <c r="K25" s="146">
        <f>+L25</f>
        <v>0.25</v>
      </c>
      <c r="L25" s="49">
        <v>0.25</v>
      </c>
      <c r="M25" s="48" t="s">
        <v>524</v>
      </c>
      <c r="N25" s="491"/>
      <c r="O25" s="255">
        <v>0</v>
      </c>
      <c r="P25" s="254" t="s">
        <v>525</v>
      </c>
      <c r="Q25" s="255" t="s">
        <v>458</v>
      </c>
    </row>
    <row r="26" spans="2:17" ht="48.75" customHeight="1">
      <c r="B26" s="524"/>
      <c r="C26" s="524"/>
      <c r="D26" s="453" t="s">
        <v>526</v>
      </c>
      <c r="E26" s="486">
        <v>1</v>
      </c>
      <c r="F26" s="486">
        <v>0.7</v>
      </c>
      <c r="G26" s="486">
        <v>0.3</v>
      </c>
      <c r="H26" s="486" t="s">
        <v>527</v>
      </c>
      <c r="I26" s="486" t="s">
        <v>528</v>
      </c>
      <c r="J26" s="486" t="s">
        <v>83</v>
      </c>
      <c r="K26" s="525">
        <f t="shared" ref="K26:K28" si="1">+L26</f>
        <v>0.1</v>
      </c>
      <c r="L26" s="486">
        <v>0.1</v>
      </c>
      <c r="M26" s="453" t="s">
        <v>529</v>
      </c>
      <c r="N26" s="491"/>
      <c r="O26" s="486">
        <v>0.1</v>
      </c>
      <c r="P26" s="502" t="s">
        <v>529</v>
      </c>
      <c r="Q26" s="486" t="s">
        <v>530</v>
      </c>
    </row>
    <row r="27" spans="2:17" ht="45" customHeight="1">
      <c r="B27" s="524"/>
      <c r="C27" s="524"/>
      <c r="D27" s="454"/>
      <c r="E27" s="520"/>
      <c r="F27" s="520"/>
      <c r="G27" s="520"/>
      <c r="H27" s="520"/>
      <c r="I27" s="520"/>
      <c r="J27" s="520"/>
      <c r="K27" s="527">
        <f t="shared" si="1"/>
        <v>0</v>
      </c>
      <c r="L27" s="520"/>
      <c r="M27" s="454"/>
      <c r="N27" s="491"/>
      <c r="O27" s="487"/>
      <c r="P27" s="503"/>
      <c r="Q27" s="487"/>
    </row>
    <row r="28" spans="2:17" ht="120.75" customHeight="1">
      <c r="B28" s="524"/>
      <c r="C28" s="524"/>
      <c r="D28" s="68" t="s">
        <v>531</v>
      </c>
      <c r="E28" s="78"/>
      <c r="F28" s="78"/>
      <c r="G28" s="78"/>
      <c r="H28" s="78" t="s">
        <v>532</v>
      </c>
      <c r="I28" s="78" t="s">
        <v>533</v>
      </c>
      <c r="J28" s="78" t="s">
        <v>475</v>
      </c>
      <c r="K28" s="145">
        <f t="shared" si="1"/>
        <v>0</v>
      </c>
      <c r="L28" s="78">
        <v>0</v>
      </c>
      <c r="M28" s="68" t="s">
        <v>534</v>
      </c>
      <c r="N28" s="492"/>
      <c r="O28" s="231">
        <v>0</v>
      </c>
      <c r="P28" s="230" t="s">
        <v>535</v>
      </c>
      <c r="Q28" s="230" t="s">
        <v>501</v>
      </c>
    </row>
    <row r="29" spans="2:17" ht="137.25" customHeight="1">
      <c r="B29" s="508" t="s">
        <v>310</v>
      </c>
      <c r="C29" s="508" t="s">
        <v>536</v>
      </c>
      <c r="D29" s="508" t="s">
        <v>537</v>
      </c>
      <c r="E29" s="508"/>
      <c r="F29" s="508"/>
      <c r="G29" s="508" t="s">
        <v>514</v>
      </c>
      <c r="H29" s="508" t="s">
        <v>538</v>
      </c>
      <c r="I29" s="508" t="s">
        <v>539</v>
      </c>
      <c r="J29" s="508" t="s">
        <v>83</v>
      </c>
      <c r="K29" s="533">
        <f>+SUM(L29:O29)</f>
        <v>0.5</v>
      </c>
      <c r="L29" s="489">
        <v>0.25</v>
      </c>
      <c r="M29" s="508" t="s">
        <v>540</v>
      </c>
      <c r="N29" s="493" t="s">
        <v>541</v>
      </c>
      <c r="O29" s="488">
        <v>0.25</v>
      </c>
      <c r="P29" s="484" t="s">
        <v>542</v>
      </c>
      <c r="Q29" s="535" t="s">
        <v>501</v>
      </c>
    </row>
    <row r="30" spans="2:17" ht="84.75" customHeight="1">
      <c r="B30" s="508"/>
      <c r="C30" s="508"/>
      <c r="D30" s="508"/>
      <c r="E30" s="508"/>
      <c r="F30" s="508"/>
      <c r="G30" s="508"/>
      <c r="H30" s="508"/>
      <c r="I30" s="508"/>
      <c r="J30" s="508"/>
      <c r="K30" s="533"/>
      <c r="L30" s="489"/>
      <c r="M30" s="508"/>
      <c r="N30" s="494"/>
      <c r="O30" s="489"/>
      <c r="P30" s="485"/>
      <c r="Q30" s="535"/>
    </row>
    <row r="31" spans="2:17" ht="38.25" customHeight="1">
      <c r="B31" s="508"/>
      <c r="C31" s="508"/>
      <c r="D31" s="508" t="s">
        <v>543</v>
      </c>
      <c r="E31" s="508"/>
      <c r="F31" s="489">
        <v>1</v>
      </c>
      <c r="G31" s="508" t="s">
        <v>544</v>
      </c>
      <c r="H31" s="508" t="s">
        <v>545</v>
      </c>
      <c r="I31" s="508" t="s">
        <v>546</v>
      </c>
      <c r="J31" s="508" t="s">
        <v>78</v>
      </c>
      <c r="K31" s="533">
        <f>+SUM(L31:O31)</f>
        <v>0</v>
      </c>
      <c r="L31" s="489">
        <v>0</v>
      </c>
      <c r="M31" s="531" t="s">
        <v>547</v>
      </c>
      <c r="N31" s="494"/>
      <c r="O31" s="489">
        <v>0</v>
      </c>
      <c r="P31" s="447" t="s">
        <v>548</v>
      </c>
      <c r="Q31" s="535"/>
    </row>
    <row r="32" spans="2:17" ht="15" customHeight="1">
      <c r="B32" s="508"/>
      <c r="C32" s="508"/>
      <c r="D32" s="508"/>
      <c r="E32" s="508"/>
      <c r="F32" s="489"/>
      <c r="G32" s="508"/>
      <c r="H32" s="508"/>
      <c r="I32" s="530"/>
      <c r="J32" s="530"/>
      <c r="K32" s="534"/>
      <c r="L32" s="532"/>
      <c r="M32" s="508"/>
      <c r="N32" s="494"/>
      <c r="O32" s="489"/>
      <c r="P32" s="485"/>
      <c r="Q32" s="535"/>
    </row>
    <row r="33" spans="2:17" ht="409.5">
      <c r="B33" s="508"/>
      <c r="C33" s="508"/>
      <c r="D33" s="75" t="s">
        <v>549</v>
      </c>
      <c r="E33" s="75"/>
      <c r="F33" s="75"/>
      <c r="G33" s="75" t="s">
        <v>544</v>
      </c>
      <c r="H33" s="219" t="s">
        <v>550</v>
      </c>
      <c r="I33" s="75" t="s">
        <v>551</v>
      </c>
      <c r="J33" s="75" t="s">
        <v>78</v>
      </c>
      <c r="K33" s="147">
        <f>+SUM(L33:O33)</f>
        <v>0.75</v>
      </c>
      <c r="L33" s="225">
        <v>0.25</v>
      </c>
      <c r="M33" s="226" t="s">
        <v>552</v>
      </c>
      <c r="N33" s="494"/>
      <c r="O33" s="225">
        <v>0.5</v>
      </c>
      <c r="P33" s="66" t="s">
        <v>553</v>
      </c>
      <c r="Q33" s="535"/>
    </row>
    <row r="34" spans="2:17" ht="24.75" customHeight="1">
      <c r="B34" s="508"/>
      <c r="C34" s="508" t="s">
        <v>554</v>
      </c>
      <c r="D34" s="508" t="s">
        <v>555</v>
      </c>
      <c r="E34" s="508"/>
      <c r="F34" s="508"/>
      <c r="G34" s="489">
        <v>1</v>
      </c>
      <c r="H34" s="508" t="s">
        <v>556</v>
      </c>
      <c r="I34" s="545" t="s">
        <v>557</v>
      </c>
      <c r="J34" s="545" t="s">
        <v>78</v>
      </c>
      <c r="K34" s="546">
        <f>+SUM(L34:O34)</f>
        <v>0.5</v>
      </c>
      <c r="L34" s="509">
        <v>0.25</v>
      </c>
      <c r="M34" s="508" t="s">
        <v>558</v>
      </c>
      <c r="N34" s="495"/>
      <c r="O34" s="509">
        <v>0.25</v>
      </c>
      <c r="P34" s="508" t="s">
        <v>559</v>
      </c>
      <c r="Q34" s="535"/>
    </row>
    <row r="35" spans="2:17" ht="25.5" customHeight="1">
      <c r="B35" s="508"/>
      <c r="C35" s="508"/>
      <c r="D35" s="508"/>
      <c r="E35" s="508"/>
      <c r="F35" s="508"/>
      <c r="G35" s="489"/>
      <c r="H35" s="508"/>
      <c r="I35" s="508"/>
      <c r="J35" s="508"/>
      <c r="K35" s="547"/>
      <c r="L35" s="509"/>
      <c r="M35" s="508"/>
      <c r="N35" s="495"/>
      <c r="O35" s="509"/>
      <c r="P35" s="508"/>
      <c r="Q35" s="535"/>
    </row>
    <row r="36" spans="2:17" ht="66.75" customHeight="1">
      <c r="B36" s="508"/>
      <c r="C36" s="508"/>
      <c r="D36" s="508" t="s">
        <v>560</v>
      </c>
      <c r="E36" s="508"/>
      <c r="F36" s="508"/>
      <c r="G36" s="489"/>
      <c r="H36" s="508"/>
      <c r="I36" s="508" t="s">
        <v>561</v>
      </c>
      <c r="J36" s="508" t="s">
        <v>59</v>
      </c>
      <c r="K36" s="533">
        <f>+SUM(L36:O36)</f>
        <v>0.5</v>
      </c>
      <c r="L36" s="488">
        <v>0.25</v>
      </c>
      <c r="M36" s="545" t="s">
        <v>562</v>
      </c>
      <c r="N36" s="494"/>
      <c r="O36" s="488">
        <v>0.25</v>
      </c>
      <c r="P36" s="484" t="s">
        <v>562</v>
      </c>
      <c r="Q36" s="535"/>
    </row>
    <row r="37" spans="2:17" ht="66.75" customHeight="1">
      <c r="B37" s="508"/>
      <c r="C37" s="508"/>
      <c r="D37" s="508"/>
      <c r="E37" s="508"/>
      <c r="F37" s="508"/>
      <c r="G37" s="489"/>
      <c r="H37" s="508"/>
      <c r="I37" s="508"/>
      <c r="J37" s="508"/>
      <c r="K37" s="533"/>
      <c r="L37" s="489"/>
      <c r="M37" s="508"/>
      <c r="N37" s="494"/>
      <c r="O37" s="489"/>
      <c r="P37" s="448"/>
      <c r="Q37" s="535"/>
    </row>
    <row r="38" spans="2:17" ht="101.25">
      <c r="B38" s="508"/>
      <c r="C38" s="508"/>
      <c r="D38" s="76" t="s">
        <v>563</v>
      </c>
      <c r="E38" s="76"/>
      <c r="F38" s="76"/>
      <c r="G38" s="80"/>
      <c r="H38" s="76" t="s">
        <v>564</v>
      </c>
      <c r="I38" s="76" t="s">
        <v>565</v>
      </c>
      <c r="J38" s="76" t="s">
        <v>59</v>
      </c>
      <c r="K38" s="147">
        <f>+SUM(L38:O38)</f>
        <v>0.5</v>
      </c>
      <c r="L38" s="79">
        <v>0.25</v>
      </c>
      <c r="M38" s="76" t="s">
        <v>566</v>
      </c>
      <c r="N38" s="496"/>
      <c r="O38" s="79">
        <v>0.25</v>
      </c>
      <c r="P38" s="76" t="s">
        <v>567</v>
      </c>
      <c r="Q38" s="536"/>
    </row>
  </sheetData>
  <autoFilter ref="B6:N6" xr:uid="{813F535D-B568-40F8-9507-8BBEB60F8B29}"/>
  <mergeCells count="136">
    <mergeCell ref="Q29:Q38"/>
    <mergeCell ref="P8:P10"/>
    <mergeCell ref="Q8:Q9"/>
    <mergeCell ref="O8:O12"/>
    <mergeCell ref="Q10:Q12"/>
    <mergeCell ref="P11:P12"/>
    <mergeCell ref="Q16:Q18"/>
    <mergeCell ref="Q26:Q27"/>
    <mergeCell ref="G36:G37"/>
    <mergeCell ref="H36:H37"/>
    <mergeCell ref="I36:I37"/>
    <mergeCell ref="J36:J37"/>
    <mergeCell ref="M36:M37"/>
    <mergeCell ref="G34:G35"/>
    <mergeCell ref="H34:H35"/>
    <mergeCell ref="I34:I35"/>
    <mergeCell ref="J34:J35"/>
    <mergeCell ref="M34:M35"/>
    <mergeCell ref="L36:L37"/>
    <mergeCell ref="K36:K37"/>
    <mergeCell ref="L34:L35"/>
    <mergeCell ref="K34:K35"/>
    <mergeCell ref="G31:G32"/>
    <mergeCell ref="H31:H32"/>
    <mergeCell ref="I31:I32"/>
    <mergeCell ref="J31:J32"/>
    <mergeCell ref="M31:M32"/>
    <mergeCell ref="G29:G30"/>
    <mergeCell ref="H29:H30"/>
    <mergeCell ref="I29:I30"/>
    <mergeCell ref="J29:J30"/>
    <mergeCell ref="M29:M30"/>
    <mergeCell ref="L29:L30"/>
    <mergeCell ref="L31:L32"/>
    <mergeCell ref="K29:K30"/>
    <mergeCell ref="K31:K32"/>
    <mergeCell ref="B29:B38"/>
    <mergeCell ref="C29:C33"/>
    <mergeCell ref="D29:D30"/>
    <mergeCell ref="E29:E30"/>
    <mergeCell ref="F29:F30"/>
    <mergeCell ref="D31:D32"/>
    <mergeCell ref="E31:E32"/>
    <mergeCell ref="F31:F32"/>
    <mergeCell ref="C34:C38"/>
    <mergeCell ref="D34:D35"/>
    <mergeCell ref="E34:E35"/>
    <mergeCell ref="F34:F35"/>
    <mergeCell ref="D36:D37"/>
    <mergeCell ref="E36:E37"/>
    <mergeCell ref="F36:F37"/>
    <mergeCell ref="C8:C13"/>
    <mergeCell ref="C18:C21"/>
    <mergeCell ref="G26:G27"/>
    <mergeCell ref="B22:B28"/>
    <mergeCell ref="H26:H27"/>
    <mergeCell ref="I26:I27"/>
    <mergeCell ref="J26:J27"/>
    <mergeCell ref="M26:M27"/>
    <mergeCell ref="G22:G24"/>
    <mergeCell ref="H22:H24"/>
    <mergeCell ref="I22:I24"/>
    <mergeCell ref="J22:J24"/>
    <mergeCell ref="M22:M24"/>
    <mergeCell ref="L22:L24"/>
    <mergeCell ref="L26:L27"/>
    <mergeCell ref="K22:K24"/>
    <mergeCell ref="K26:K27"/>
    <mergeCell ref="D19:D20"/>
    <mergeCell ref="E19:E20"/>
    <mergeCell ref="L8:L12"/>
    <mergeCell ref="C22:C28"/>
    <mergeCell ref="D22:D24"/>
    <mergeCell ref="E22:E24"/>
    <mergeCell ref="F22:F24"/>
    <mergeCell ref="D26:D27"/>
    <mergeCell ref="E26:E27"/>
    <mergeCell ref="F26:F27"/>
    <mergeCell ref="G19:G20"/>
    <mergeCell ref="M14:M17"/>
    <mergeCell ref="G8:G12"/>
    <mergeCell ref="H8:H12"/>
    <mergeCell ref="I8:I12"/>
    <mergeCell ref="J8:J12"/>
    <mergeCell ref="M8:M10"/>
    <mergeCell ref="D8:D12"/>
    <mergeCell ref="E8:E12"/>
    <mergeCell ref="F8:F12"/>
    <mergeCell ref="B2:C4"/>
    <mergeCell ref="D2:M4"/>
    <mergeCell ref="B5:C5"/>
    <mergeCell ref="D5:N5"/>
    <mergeCell ref="C14:C17"/>
    <mergeCell ref="M11:M12"/>
    <mergeCell ref="L14:L17"/>
    <mergeCell ref="L19:L20"/>
    <mergeCell ref="K8:K12"/>
    <mergeCell ref="K14:K17"/>
    <mergeCell ref="K19:K20"/>
    <mergeCell ref="F19:F20"/>
    <mergeCell ref="H19:H20"/>
    <mergeCell ref="I19:I20"/>
    <mergeCell ref="J19:J20"/>
    <mergeCell ref="M19:M20"/>
    <mergeCell ref="D14:D17"/>
    <mergeCell ref="E14:E17"/>
    <mergeCell ref="F14:F17"/>
    <mergeCell ref="G14:G17"/>
    <mergeCell ref="H14:H17"/>
    <mergeCell ref="I14:I17"/>
    <mergeCell ref="J14:J17"/>
    <mergeCell ref="B7:B21"/>
    <mergeCell ref="N10:N12"/>
    <mergeCell ref="N8:N9"/>
    <mergeCell ref="N14:N15"/>
    <mergeCell ref="N16:N17"/>
    <mergeCell ref="O14:O17"/>
    <mergeCell ref="P14:P17"/>
    <mergeCell ref="Q14:Q15"/>
    <mergeCell ref="P29:P30"/>
    <mergeCell ref="O26:O27"/>
    <mergeCell ref="O29:O30"/>
    <mergeCell ref="N22:N28"/>
    <mergeCell ref="N29:N38"/>
    <mergeCell ref="O19:O20"/>
    <mergeCell ref="P19:P20"/>
    <mergeCell ref="O22:O24"/>
    <mergeCell ref="P26:P27"/>
    <mergeCell ref="P22:P24"/>
    <mergeCell ref="Q22:Q24"/>
    <mergeCell ref="O36:O37"/>
    <mergeCell ref="P36:P37"/>
    <mergeCell ref="O31:O32"/>
    <mergeCell ref="P31:P32"/>
    <mergeCell ref="P34:P35"/>
    <mergeCell ref="O34:O35"/>
  </mergeCells>
  <phoneticPr fontId="12" type="noConversion"/>
  <hyperlinks>
    <hyperlink ref="Q22:Q24" r:id="rId1" display="https://fondom.sharepoint.com/:f:/s/fonval_intranet/EohS_kKxAd1NkkjInMVfzpIBYfuXDWwDoKaqn3f_pzWcDw?e=MRHHff" xr:uid="{4CCC49D6-199A-44AD-AB37-51AC678A1BB2}"/>
  </hyperlinks>
  <pageMargins left="0.7" right="0.7" top="0.75" bottom="0.75" header="0.3" footer="0.3"/>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0ED9D-0C4D-4534-8B88-0737548E2907}">
  <dimension ref="B2:R21"/>
  <sheetViews>
    <sheetView topLeftCell="I1" zoomScaleNormal="100" workbookViewId="0">
      <pane ySplit="6" topLeftCell="A7" activePane="bottomLeft" state="frozen"/>
      <selection pane="bottomLeft" activeCell="K7" sqref="K7"/>
    </sheetView>
  </sheetViews>
  <sheetFormatPr defaultColWidth="11.42578125" defaultRowHeight="11.25"/>
  <cols>
    <col min="1" max="1" width="11.42578125" style="16"/>
    <col min="2" max="2" width="19" style="16" customWidth="1"/>
    <col min="3" max="3" width="27.85546875" style="16" customWidth="1"/>
    <col min="4" max="4" width="30.7109375" style="21" customWidth="1"/>
    <col min="5" max="5" width="11.42578125" style="16"/>
    <col min="6" max="6" width="16.140625" style="16" customWidth="1"/>
    <col min="7" max="7" width="16.85546875" style="21" customWidth="1"/>
    <col min="8" max="8" width="26" style="21" customWidth="1"/>
    <col min="9" max="9" width="23.5703125" style="21" customWidth="1"/>
    <col min="10" max="10" width="16.85546875" style="21" customWidth="1"/>
    <col min="11" max="11" width="11.42578125" style="34"/>
    <col min="12" max="12" width="23.140625" style="16" customWidth="1"/>
    <col min="13" max="13" width="33.28515625" style="16" customWidth="1"/>
    <col min="14" max="14" width="33.140625" style="16" customWidth="1"/>
    <col min="15" max="15" width="56.5703125" style="16" customWidth="1"/>
    <col min="16" max="16" width="16.140625" style="16" customWidth="1"/>
    <col min="17" max="17" width="27.140625" style="16" customWidth="1"/>
    <col min="18" max="18" width="44.42578125" style="16" customWidth="1"/>
    <col min="19" max="16384" width="11.42578125" style="16"/>
  </cols>
  <sheetData>
    <row r="2" spans="2:18" ht="27" customHeight="1">
      <c r="B2" s="423"/>
      <c r="C2" s="423"/>
      <c r="D2" s="423" t="s">
        <v>568</v>
      </c>
      <c r="E2" s="423"/>
      <c r="F2" s="423"/>
      <c r="G2" s="423"/>
      <c r="H2" s="423"/>
      <c r="I2" s="423"/>
      <c r="J2" s="423"/>
      <c r="K2" s="423"/>
      <c r="L2" s="423"/>
      <c r="M2" s="423"/>
      <c r="N2" s="11" t="s">
        <v>270</v>
      </c>
    </row>
    <row r="3" spans="2:18" ht="24.75" customHeight="1">
      <c r="B3" s="423"/>
      <c r="C3" s="423"/>
      <c r="D3" s="423"/>
      <c r="E3" s="423"/>
      <c r="F3" s="423"/>
      <c r="G3" s="423"/>
      <c r="H3" s="423"/>
      <c r="I3" s="423"/>
      <c r="J3" s="423"/>
      <c r="K3" s="423"/>
      <c r="L3" s="423"/>
      <c r="M3" s="423"/>
      <c r="N3" s="11" t="s">
        <v>271</v>
      </c>
    </row>
    <row r="4" spans="2:18">
      <c r="B4" s="423"/>
      <c r="C4" s="423"/>
      <c r="D4" s="423"/>
      <c r="E4" s="423"/>
      <c r="F4" s="423"/>
      <c r="G4" s="423"/>
      <c r="H4" s="423"/>
      <c r="I4" s="423"/>
      <c r="J4" s="423"/>
      <c r="K4" s="423"/>
      <c r="L4" s="423"/>
      <c r="M4" s="423"/>
      <c r="N4" s="14" t="s">
        <v>272</v>
      </c>
    </row>
    <row r="5" spans="2:18" ht="39" customHeight="1">
      <c r="B5" s="424" t="s">
        <v>273</v>
      </c>
      <c r="C5" s="424"/>
      <c r="D5" s="425" t="s">
        <v>569</v>
      </c>
      <c r="E5" s="425"/>
      <c r="F5" s="425"/>
      <c r="G5" s="425"/>
      <c r="H5" s="425"/>
      <c r="I5" s="425"/>
      <c r="J5" s="425"/>
      <c r="K5" s="425"/>
      <c r="L5" s="425"/>
      <c r="M5" s="425"/>
      <c r="N5" s="425"/>
    </row>
    <row r="6" spans="2:18" s="35" customFormat="1" ht="22.5">
      <c r="B6" s="13" t="s">
        <v>275</v>
      </c>
      <c r="C6" s="61" t="s">
        <v>42</v>
      </c>
      <c r="D6" s="61" t="s">
        <v>43</v>
      </c>
      <c r="E6" s="61" t="s">
        <v>44</v>
      </c>
      <c r="F6" s="61" t="s">
        <v>45</v>
      </c>
      <c r="G6" s="61" t="s">
        <v>46</v>
      </c>
      <c r="H6" s="61" t="s">
        <v>47</v>
      </c>
      <c r="I6" s="61" t="s">
        <v>48</v>
      </c>
      <c r="J6" s="61" t="s">
        <v>49</v>
      </c>
      <c r="K6" s="62" t="s">
        <v>50</v>
      </c>
      <c r="L6" s="195" t="s">
        <v>51</v>
      </c>
      <c r="M6" s="195" t="s">
        <v>52</v>
      </c>
      <c r="N6" s="196" t="s">
        <v>570</v>
      </c>
      <c r="O6" s="195" t="s">
        <v>571</v>
      </c>
      <c r="P6" s="197" t="s">
        <v>276</v>
      </c>
      <c r="Q6" s="198" t="s">
        <v>52</v>
      </c>
      <c r="R6" s="352" t="s">
        <v>53</v>
      </c>
    </row>
    <row r="7" spans="2:18" ht="60">
      <c r="B7" s="554" t="s">
        <v>572</v>
      </c>
      <c r="C7" s="553" t="s">
        <v>573</v>
      </c>
      <c r="D7" s="82" t="s">
        <v>574</v>
      </c>
      <c r="E7" s="83"/>
      <c r="F7" s="553" t="s">
        <v>575</v>
      </c>
      <c r="G7" s="82">
        <v>12</v>
      </c>
      <c r="H7" s="82" t="s">
        <v>576</v>
      </c>
      <c r="I7" s="549" t="s">
        <v>577</v>
      </c>
      <c r="J7" s="549" t="s">
        <v>578</v>
      </c>
      <c r="K7" s="124">
        <f t="shared" ref="K7:K20" si="0">+L7/G7</f>
        <v>0.25</v>
      </c>
      <c r="L7" s="83">
        <v>3</v>
      </c>
      <c r="M7" s="140" t="s">
        <v>579</v>
      </c>
      <c r="N7" s="190" t="s">
        <v>580</v>
      </c>
      <c r="O7" s="346" t="s">
        <v>581</v>
      </c>
      <c r="P7" s="348"/>
      <c r="Q7" s="191" t="s">
        <v>582</v>
      </c>
      <c r="R7" s="351" t="s">
        <v>583</v>
      </c>
    </row>
    <row r="8" spans="2:18" ht="33.75">
      <c r="B8" s="555"/>
      <c r="C8" s="548"/>
      <c r="D8" s="548" t="s">
        <v>584</v>
      </c>
      <c r="E8" s="550"/>
      <c r="F8" s="548"/>
      <c r="G8" s="28">
        <v>12</v>
      </c>
      <c r="H8" s="28" t="s">
        <v>585</v>
      </c>
      <c r="I8" s="418"/>
      <c r="J8" s="418"/>
      <c r="K8" s="44">
        <f t="shared" si="0"/>
        <v>0.25</v>
      </c>
      <c r="L8" s="51">
        <v>3</v>
      </c>
      <c r="M8" s="28" t="s">
        <v>586</v>
      </c>
      <c r="N8" s="191" t="s">
        <v>587</v>
      </c>
      <c r="O8" s="347" t="s">
        <v>588</v>
      </c>
      <c r="P8" s="203"/>
      <c r="Q8" s="71" t="s">
        <v>589</v>
      </c>
      <c r="R8" s="347" t="s">
        <v>590</v>
      </c>
    </row>
    <row r="9" spans="2:18" ht="22.5">
      <c r="B9" s="555"/>
      <c r="C9" s="548"/>
      <c r="D9" s="548"/>
      <c r="E9" s="551"/>
      <c r="F9" s="548"/>
      <c r="G9" s="28">
        <v>6</v>
      </c>
      <c r="H9" s="28" t="s">
        <v>591</v>
      </c>
      <c r="I9" s="418"/>
      <c r="J9" s="418"/>
      <c r="K9" s="44">
        <f t="shared" si="0"/>
        <v>0.16666666666666666</v>
      </c>
      <c r="L9" s="51">
        <v>1</v>
      </c>
      <c r="M9" s="105" t="s">
        <v>592</v>
      </c>
      <c r="N9" s="191" t="s">
        <v>587</v>
      </c>
      <c r="O9" s="347" t="s">
        <v>593</v>
      </c>
      <c r="P9" s="203"/>
      <c r="Q9" s="191" t="s">
        <v>594</v>
      </c>
      <c r="R9" s="347" t="s">
        <v>595</v>
      </c>
    </row>
    <row r="10" spans="2:18" ht="102" customHeight="1">
      <c r="B10" s="555"/>
      <c r="C10" s="548"/>
      <c r="D10" s="548"/>
      <c r="E10" s="551"/>
      <c r="F10" s="548"/>
      <c r="G10" s="28">
        <v>12</v>
      </c>
      <c r="H10" s="28" t="s">
        <v>596</v>
      </c>
      <c r="I10" s="418"/>
      <c r="J10" s="418"/>
      <c r="K10" s="44">
        <f t="shared" si="0"/>
        <v>0.25</v>
      </c>
      <c r="L10" s="51">
        <v>3</v>
      </c>
      <c r="M10" s="105" t="s">
        <v>597</v>
      </c>
      <c r="N10" s="191" t="s">
        <v>587</v>
      </c>
      <c r="O10" s="347" t="s">
        <v>598</v>
      </c>
      <c r="P10" s="203"/>
      <c r="Q10" s="191" t="s">
        <v>599</v>
      </c>
      <c r="R10" s="353" t="s">
        <v>600</v>
      </c>
    </row>
    <row r="11" spans="2:18" ht="22.5">
      <c r="B11" s="555"/>
      <c r="C11" s="548"/>
      <c r="D11" s="548"/>
      <c r="E11" s="551"/>
      <c r="F11" s="548"/>
      <c r="G11" s="28">
        <v>12</v>
      </c>
      <c r="H11" s="28" t="s">
        <v>601</v>
      </c>
      <c r="I11" s="418"/>
      <c r="J11" s="418"/>
      <c r="K11" s="44">
        <f t="shared" si="0"/>
        <v>0.25</v>
      </c>
      <c r="L11" s="51">
        <v>3</v>
      </c>
      <c r="M11" s="105" t="s">
        <v>602</v>
      </c>
      <c r="N11" s="191" t="s">
        <v>587</v>
      </c>
      <c r="O11" s="347" t="s">
        <v>603</v>
      </c>
      <c r="P11" s="203"/>
      <c r="Q11" s="191" t="s">
        <v>604</v>
      </c>
      <c r="R11" s="356" t="s">
        <v>605</v>
      </c>
    </row>
    <row r="12" spans="2:18" ht="33.75">
      <c r="B12" s="555"/>
      <c r="C12" s="548"/>
      <c r="D12" s="548"/>
      <c r="E12" s="551"/>
      <c r="F12" s="548"/>
      <c r="G12" s="28">
        <v>1</v>
      </c>
      <c r="H12" s="28" t="s">
        <v>606</v>
      </c>
      <c r="I12" s="418"/>
      <c r="J12" s="418"/>
      <c r="K12" s="44">
        <f t="shared" si="0"/>
        <v>1</v>
      </c>
      <c r="L12" s="51">
        <v>1</v>
      </c>
      <c r="M12" s="105" t="s">
        <v>607</v>
      </c>
      <c r="N12" s="191" t="s">
        <v>587</v>
      </c>
      <c r="O12" s="347" t="s">
        <v>608</v>
      </c>
      <c r="P12" s="349"/>
      <c r="Q12" s="191" t="s">
        <v>609</v>
      </c>
      <c r="R12" s="334" t="s">
        <v>458</v>
      </c>
    </row>
    <row r="13" spans="2:18" ht="22.5">
      <c r="B13" s="555"/>
      <c r="C13" s="548"/>
      <c r="D13" s="548"/>
      <c r="E13" s="551"/>
      <c r="F13" s="548"/>
      <c r="G13" s="28">
        <v>12</v>
      </c>
      <c r="H13" s="28" t="s">
        <v>610</v>
      </c>
      <c r="I13" s="418"/>
      <c r="J13" s="418"/>
      <c r="K13" s="44">
        <f t="shared" si="0"/>
        <v>0.25</v>
      </c>
      <c r="L13" s="51">
        <v>3</v>
      </c>
      <c r="M13" s="105" t="s">
        <v>611</v>
      </c>
      <c r="N13" s="191" t="s">
        <v>587</v>
      </c>
      <c r="O13" s="347" t="s">
        <v>612</v>
      </c>
      <c r="P13" s="350"/>
      <c r="Q13" s="354" t="s">
        <v>613</v>
      </c>
      <c r="R13" s="347" t="s">
        <v>605</v>
      </c>
    </row>
    <row r="14" spans="2:18" ht="22.5">
      <c r="B14" s="555"/>
      <c r="C14" s="548"/>
      <c r="D14" s="548"/>
      <c r="E14" s="551"/>
      <c r="F14" s="548"/>
      <c r="G14" s="28">
        <v>1</v>
      </c>
      <c r="H14" s="28" t="s">
        <v>614</v>
      </c>
      <c r="I14" s="418"/>
      <c r="J14" s="418"/>
      <c r="K14" s="44">
        <f t="shared" si="0"/>
        <v>0</v>
      </c>
      <c r="L14" s="51">
        <v>0</v>
      </c>
      <c r="M14" s="28" t="s">
        <v>615</v>
      </c>
      <c r="N14" s="191" t="s">
        <v>587</v>
      </c>
      <c r="O14" s="347"/>
      <c r="P14" s="350"/>
      <c r="Q14" s="355" t="s">
        <v>616</v>
      </c>
      <c r="R14" s="347" t="s">
        <v>617</v>
      </c>
    </row>
    <row r="15" spans="2:18" ht="75">
      <c r="B15" s="555"/>
      <c r="C15" s="548"/>
      <c r="D15" s="548"/>
      <c r="E15" s="551"/>
      <c r="F15" s="548"/>
      <c r="G15" s="28">
        <v>1</v>
      </c>
      <c r="H15" s="28" t="s">
        <v>618</v>
      </c>
      <c r="I15" s="418"/>
      <c r="J15" s="418"/>
      <c r="K15" s="44">
        <f t="shared" si="0"/>
        <v>0</v>
      </c>
      <c r="L15" s="51">
        <v>0</v>
      </c>
      <c r="M15" s="28" t="s">
        <v>619</v>
      </c>
      <c r="N15" s="191" t="s">
        <v>587</v>
      </c>
      <c r="O15" s="347"/>
      <c r="P15" s="350"/>
      <c r="Q15" s="354" t="s">
        <v>620</v>
      </c>
      <c r="R15" s="346" t="s">
        <v>621</v>
      </c>
    </row>
    <row r="16" spans="2:18" ht="22.5">
      <c r="B16" s="555"/>
      <c r="C16" s="548"/>
      <c r="D16" s="548"/>
      <c r="E16" s="552"/>
      <c r="F16" s="548"/>
      <c r="G16" s="28">
        <v>4</v>
      </c>
      <c r="H16" s="28" t="s">
        <v>622</v>
      </c>
      <c r="I16" s="419"/>
      <c r="J16" s="419"/>
      <c r="K16" s="44">
        <f t="shared" si="0"/>
        <v>0.25</v>
      </c>
      <c r="L16" s="51">
        <v>1</v>
      </c>
      <c r="M16" s="105" t="s">
        <v>623</v>
      </c>
      <c r="N16" s="191" t="s">
        <v>624</v>
      </c>
      <c r="O16" s="357" t="s">
        <v>625</v>
      </c>
      <c r="P16" s="334"/>
      <c r="Q16" s="345" t="s">
        <v>626</v>
      </c>
      <c r="R16" s="215" t="s">
        <v>627</v>
      </c>
    </row>
    <row r="17" spans="2:18" ht="23.25" thickBot="1">
      <c r="B17" s="556"/>
      <c r="C17" s="84" t="s">
        <v>628</v>
      </c>
      <c r="D17" s="84" t="s">
        <v>629</v>
      </c>
      <c r="E17" s="85"/>
      <c r="F17" s="85"/>
      <c r="G17" s="84">
        <v>4</v>
      </c>
      <c r="H17" s="84" t="s">
        <v>630</v>
      </c>
      <c r="I17" s="84" t="s">
        <v>631</v>
      </c>
      <c r="J17" s="84" t="s">
        <v>78</v>
      </c>
      <c r="K17" s="107">
        <f t="shared" si="0"/>
        <v>0.25</v>
      </c>
      <c r="L17" s="85">
        <v>1</v>
      </c>
      <c r="M17" s="141" t="s">
        <v>632</v>
      </c>
      <c r="N17" s="192"/>
      <c r="O17" s="157"/>
      <c r="P17" s="215"/>
      <c r="Q17" s="157"/>
      <c r="R17" s="157"/>
    </row>
    <row r="18" spans="2:18" ht="22.5">
      <c r="B18" s="419" t="s">
        <v>633</v>
      </c>
      <c r="C18" s="67" t="s">
        <v>634</v>
      </c>
      <c r="D18" s="67" t="s">
        <v>635</v>
      </c>
      <c r="E18" s="139">
        <v>1</v>
      </c>
      <c r="F18" s="67"/>
      <c r="G18" s="67">
        <v>4</v>
      </c>
      <c r="H18" s="67" t="s">
        <v>636</v>
      </c>
      <c r="I18" s="67" t="s">
        <v>637</v>
      </c>
      <c r="J18" s="67" t="s">
        <v>638</v>
      </c>
      <c r="K18" s="156">
        <f t="shared" si="0"/>
        <v>0.25</v>
      </c>
      <c r="L18" s="70">
        <v>1</v>
      </c>
      <c r="M18" s="67" t="s">
        <v>639</v>
      </c>
      <c r="N18" s="193" t="s">
        <v>640</v>
      </c>
      <c r="O18" s="193" t="s">
        <v>641</v>
      </c>
      <c r="P18" s="157"/>
      <c r="Q18" s="157"/>
      <c r="R18" s="157"/>
    </row>
    <row r="19" spans="2:18" ht="33.75">
      <c r="B19" s="548"/>
      <c r="C19" s="28" t="s">
        <v>642</v>
      </c>
      <c r="D19" s="28" t="s">
        <v>643</v>
      </c>
      <c r="E19" s="29">
        <v>1</v>
      </c>
      <c r="F19" s="28"/>
      <c r="G19" s="28">
        <v>12</v>
      </c>
      <c r="H19" s="28" t="s">
        <v>644</v>
      </c>
      <c r="I19" s="28" t="s">
        <v>637</v>
      </c>
      <c r="J19" s="28" t="s">
        <v>489</v>
      </c>
      <c r="K19" s="44">
        <f t="shared" si="0"/>
        <v>0.25</v>
      </c>
      <c r="L19" s="51">
        <v>3</v>
      </c>
      <c r="M19" s="51" t="s">
        <v>645</v>
      </c>
      <c r="N19" s="194" t="s">
        <v>646</v>
      </c>
      <c r="O19" s="194" t="s">
        <v>647</v>
      </c>
      <c r="P19" s="157"/>
      <c r="Q19" s="157"/>
      <c r="R19" s="157"/>
    </row>
    <row r="20" spans="2:18" ht="45">
      <c r="B20" s="548"/>
      <c r="C20" s="28" t="s">
        <v>648</v>
      </c>
      <c r="D20" s="28" t="s">
        <v>649</v>
      </c>
      <c r="E20" s="29">
        <v>1</v>
      </c>
      <c r="F20" s="28"/>
      <c r="G20" s="28">
        <v>4</v>
      </c>
      <c r="H20" s="28" t="s">
        <v>650</v>
      </c>
      <c r="I20" s="28" t="s">
        <v>637</v>
      </c>
      <c r="J20" s="28" t="s">
        <v>78</v>
      </c>
      <c r="K20" s="44">
        <f t="shared" si="0"/>
        <v>0.25</v>
      </c>
      <c r="L20" s="51">
        <v>1</v>
      </c>
      <c r="M20" s="28" t="s">
        <v>651</v>
      </c>
      <c r="N20" s="194" t="s">
        <v>652</v>
      </c>
      <c r="O20" s="51" t="s">
        <v>653</v>
      </c>
      <c r="P20" s="157"/>
      <c r="Q20" s="179" t="s">
        <v>654</v>
      </c>
      <c r="R20" s="157"/>
    </row>
    <row r="21" spans="2:18" s="21" customFormat="1" ht="157.5">
      <c r="B21" s="36" t="s">
        <v>655</v>
      </c>
      <c r="C21" s="36" t="s">
        <v>144</v>
      </c>
      <c r="D21" s="36" t="s">
        <v>145</v>
      </c>
      <c r="E21" s="36"/>
      <c r="F21" s="54">
        <v>1</v>
      </c>
      <c r="G21" s="54">
        <v>1</v>
      </c>
      <c r="H21" s="36" t="s">
        <v>146</v>
      </c>
      <c r="I21" s="36" t="s">
        <v>147</v>
      </c>
      <c r="J21" s="36" t="s">
        <v>83</v>
      </c>
      <c r="K21" s="55">
        <f>+L21</f>
        <v>0.25</v>
      </c>
      <c r="L21" s="54">
        <v>0.25</v>
      </c>
      <c r="M21" s="36" t="s">
        <v>656</v>
      </c>
      <c r="N21" s="189" t="s">
        <v>657</v>
      </c>
      <c r="O21" s="179"/>
      <c r="P21" s="54">
        <v>0.5</v>
      </c>
      <c r="Q21" s="36" t="s">
        <v>658</v>
      </c>
      <c r="R21" s="199" t="s">
        <v>659</v>
      </c>
    </row>
  </sheetData>
  <autoFilter ref="B6:N21" xr:uid="{813F535D-B568-40F8-9507-8BBEB60F8B29}"/>
  <mergeCells count="12">
    <mergeCell ref="B2:C4"/>
    <mergeCell ref="D2:M4"/>
    <mergeCell ref="B5:C5"/>
    <mergeCell ref="D5:N5"/>
    <mergeCell ref="B18:B20"/>
    <mergeCell ref="J7:J16"/>
    <mergeCell ref="I7:I16"/>
    <mergeCell ref="E8:E16"/>
    <mergeCell ref="D8:D16"/>
    <mergeCell ref="C7:C16"/>
    <mergeCell ref="B7:B17"/>
    <mergeCell ref="F7:F16"/>
  </mergeCells>
  <phoneticPr fontId="12" type="noConversion"/>
  <hyperlinks>
    <hyperlink ref="N18" r:id="rId1" display="https://fondom.sharepoint.com/:x:/s/fonval_intranet/Ea4JChvba3pKtO6MbqwJyjYBDS6PZ4ymFKlkOBklToaDyQ?e=p1LWDA" xr:uid="{A1549B39-0E30-479A-A9F1-29035E852432}"/>
    <hyperlink ref="N19" r:id="rId2" display="https://fondom.sharepoint.com/:f:/s/fonval_intranet/EsBPdqzWyT1ComBZB_JUEfgB4RjynS2_5IBO5cyOvYaSXw?e=LTWbyg" xr:uid="{B859D005-E28F-42BB-90E0-8B21A829DD40}"/>
    <hyperlink ref="N20" r:id="rId3" display="../../../../../:b:/g/personal/ana_correa_fonvalmed_gov_co/Ectx6T2UsLFChnIsFvxBQeAB_S9W7Z9_kYHm2hNet_R38A?e=dY8ulc" xr:uid="{F96EECEB-F4C7-4403-BBB7-0E9F557533C6}"/>
    <hyperlink ref="N7" r:id="rId4" display="../../../../../:b:/g/personal/juan_montoya_fonvalmed_gov_co/EfdtMoZ3FixLgaGb8vOLztYBzY58Z8uUbGBDNbZQaf0MDQ?e=dysyTG" xr:uid="{76003369-9B47-43D9-97C0-9565971991CE}"/>
    <hyperlink ref="N8" r:id="rId5" display="https://fondom.sharepoint.com/:f:/s/Fonvalmed2/EpuGgXe-kERIvI-NCIYE5NkBBESzs09s8E7BJ8zmOsQMEw?e=aeD2lc" xr:uid="{5ED2F5E0-F372-4471-8E17-D64FE16117CF}"/>
    <hyperlink ref="N9" r:id="rId6" display="https://fondom.sharepoint.com/:f:/s/Fonvalmed2/EpuGgXe-kERIvI-NCIYE5NkBBESzs09s8E7BJ8zmOsQMEw?e=aeD2lc" xr:uid="{C15DAF40-1341-4E11-952F-180D2206631A}"/>
    <hyperlink ref="N10" r:id="rId7" display="https://fondom.sharepoint.com/:f:/s/Fonvalmed2/EpuGgXe-kERIvI-NCIYE5NkBBESzs09s8E7BJ8zmOsQMEw?e=aeD2lc" xr:uid="{48508BFB-5EBB-46F6-9888-81CFDE3915F1}"/>
    <hyperlink ref="N11" r:id="rId8" display="https://fondom.sharepoint.com/:f:/s/Fonvalmed2/EpuGgXe-kERIvI-NCIYE5NkBBESzs09s8E7BJ8zmOsQMEw?e=aeD2lc" xr:uid="{CC9DB4B3-72D7-4D31-B7DC-8EA461E1A99F}"/>
    <hyperlink ref="N12" r:id="rId9" display="https://fondom.sharepoint.com/:f:/s/Fonvalmed2/EpuGgXe-kERIvI-NCIYE5NkBBESzs09s8E7BJ8zmOsQMEw?e=aeD2lc" xr:uid="{75ACAD0F-ADA3-401D-BE5E-1C5D917B3673}"/>
    <hyperlink ref="N13" r:id="rId10" display="https://fondom.sharepoint.com/:f:/s/Fonvalmed2/EpuGgXe-kERIvI-NCIYE5NkBBESzs09s8E7BJ8zmOsQMEw?e=aeD2lc" xr:uid="{3DC64A07-6A59-474D-B3FC-381F5E7F71DA}"/>
    <hyperlink ref="N16" r:id="rId11" display="../../../../../:f:/g/personal/juan_montoya_fonvalmed_gov_co/EgEwDKpdmxhPkmdPs3NHsCkBx0bWCJ15mBYbjxLN-qG06g?e=0FGWXP" xr:uid="{B754F68F-853D-40C6-A316-57A1E862F39D}"/>
    <hyperlink ref="R21" r:id="rId12" xr:uid="{A8B4BAFC-6725-4633-9376-7EB794753297}"/>
    <hyperlink ref="O20" r:id="rId13" xr:uid="{202AC0F6-B928-400C-BB27-7D5FAB1F4578}"/>
    <hyperlink ref="O19" r:id="rId14" xr:uid="{0C38C342-AD5B-4530-A197-353CF5859182}"/>
    <hyperlink ref="O18" r:id="rId15" xr:uid="{19B27197-40C4-4406-A053-ADB78CC5AA53}"/>
    <hyperlink ref="O8" r:id="rId16" xr:uid="{72CE00FB-4FE8-45AA-B43F-96F13D082B87}"/>
    <hyperlink ref="O9" r:id="rId17" xr:uid="{19B464B8-3FBB-44F6-B92A-31E4E51AF740}"/>
    <hyperlink ref="O10" r:id="rId18" xr:uid="{3B65130B-C5B1-486D-B40B-391D4A2AD203}"/>
    <hyperlink ref="O11" r:id="rId19" xr:uid="{369352F9-7767-4016-BBD0-FB81A1B6C6BA}"/>
    <hyperlink ref="O12" r:id="rId20" xr:uid="{C1F78226-603A-4746-9E8D-A31DE04FCD0E}"/>
    <hyperlink ref="O13" r:id="rId21" xr:uid="{043F14ED-5720-4EEF-9844-944819F7A3C5}"/>
    <hyperlink ref="N14" r:id="rId22" display="https://fondom.sharepoint.com/:f:/s/Fonvalmed2/EpuGgXe-kERIvI-NCIYE5NkBBESzs09s8E7BJ8zmOsQMEw?e=aeD2lc" xr:uid="{83EE6945-835A-488E-BC37-F51E611A9E39}"/>
    <hyperlink ref="N15" r:id="rId23" display="https://fondom.sharepoint.com/:f:/s/Fonvalmed2/EpuGgXe-kERIvI-NCIYE5NkBBESzs09s8E7BJ8zmOsQMEw?e=aeD2lc" xr:uid="{08A7A1BC-8FAD-436F-B6CE-E257B480CE1E}"/>
    <hyperlink ref="O7" r:id="rId24" display="ESTADOS FINANCIEROS MARZO 2023.pdf" xr:uid="{7B3AC4CA-7211-4D1D-A6BA-D3CFFD30F786}"/>
    <hyperlink ref="R14" r:id="rId25" xr:uid="{39C1F3F3-11BB-4D21-BB93-7ECDABEBBAF3}"/>
    <hyperlink ref="R15" r:id="rId26" display="SOPORTE DE RENDICIÓN INFORMACIÓN EXÓGENA ICA 2022.pdf" xr:uid="{8D811742-8837-49D7-9F20-FB7905F1F105}"/>
    <hyperlink ref="R11" r:id="rId27" xr:uid="{0F55BAF2-72F4-4E44-841A-0D2B357C4F75}"/>
    <hyperlink ref="R13" r:id="rId28" xr:uid="{7FBBA033-FC64-4421-B576-D731DA4EC987}"/>
    <hyperlink ref="R10" r:id="rId29" display="EXPLICACIÓN CONTRIBUCIÓN ESPECIAL DEL PERIODO DE JUNIO 2023.pdf" xr:uid="{EC5C772D-D22D-4927-950D-0B240B468D04}"/>
    <hyperlink ref="R9" r:id="rId30" xr:uid="{DF38AD42-578D-48F2-B7D0-BF8DCB4DD6AB}"/>
    <hyperlink ref="R8" r:id="rId31" xr:uid="{35F05DB1-3EDF-4E7E-A67D-87ABBC7A24BF}"/>
    <hyperlink ref="O16" r:id="rId32" xr:uid="{FFAEA8DC-3C91-4986-9DC5-F311868917D5}"/>
  </hyperlinks>
  <pageMargins left="0.7" right="0.7" top="0.75" bottom="0.75" header="0.3" footer="0.3"/>
  <pageSetup orientation="portrait" r:id="rId33"/>
  <drawing r:id="rId3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535D-B568-40F8-9507-8BBEB60F8B29}">
  <dimension ref="B2:AI34"/>
  <sheetViews>
    <sheetView topLeftCell="L1" zoomScale="90" zoomScaleNormal="90" workbookViewId="0">
      <pane ySplit="6" topLeftCell="A9" activePane="bottomLeft" state="frozen"/>
      <selection pane="bottomLeft" activeCell="D9" sqref="D9"/>
    </sheetView>
  </sheetViews>
  <sheetFormatPr defaultColWidth="11.42578125" defaultRowHeight="11.25"/>
  <cols>
    <col min="1" max="1" width="11.42578125" style="16"/>
    <col min="2" max="2" width="19" style="16" customWidth="1"/>
    <col min="3" max="3" width="27.85546875" style="16" customWidth="1"/>
    <col min="4" max="4" width="30.7109375" style="21" customWidth="1"/>
    <col min="5" max="5" width="11.42578125" style="16"/>
    <col min="6" max="6" width="21.140625" style="16" customWidth="1"/>
    <col min="7" max="7" width="16.85546875" style="138" customWidth="1"/>
    <col min="8" max="8" width="30.140625" style="21" customWidth="1"/>
    <col min="9" max="9" width="23.5703125" style="21" customWidth="1"/>
    <col min="10" max="10" width="16.85546875" style="21" customWidth="1"/>
    <col min="11" max="11" width="11.42578125" style="34"/>
    <col min="12" max="12" width="23.140625" style="34" customWidth="1"/>
    <col min="13" max="13" width="50.28515625" style="16" customWidth="1"/>
    <col min="14" max="14" width="29.5703125" style="16" customWidth="1"/>
    <col min="15" max="21" width="11.42578125" style="16"/>
    <col min="22" max="22" width="20.28515625" style="16" customWidth="1"/>
    <col min="23" max="23" width="37.140625" style="16" customWidth="1"/>
    <col min="24" max="24" width="20.28515625" style="16" customWidth="1"/>
    <col min="25" max="16384" width="11.42578125" style="16"/>
  </cols>
  <sheetData>
    <row r="2" spans="2:29" ht="24" customHeight="1">
      <c r="B2" s="423"/>
      <c r="C2" s="423"/>
      <c r="D2" s="423" t="s">
        <v>660</v>
      </c>
      <c r="E2" s="423"/>
      <c r="F2" s="423"/>
      <c r="G2" s="423"/>
      <c r="H2" s="423"/>
      <c r="I2" s="423"/>
      <c r="J2" s="423"/>
      <c r="K2" s="423"/>
      <c r="L2" s="423"/>
      <c r="M2" s="423"/>
      <c r="N2" s="11" t="s">
        <v>270</v>
      </c>
    </row>
    <row r="3" spans="2:29" ht="24" customHeight="1">
      <c r="B3" s="423"/>
      <c r="C3" s="423"/>
      <c r="D3" s="423"/>
      <c r="E3" s="423"/>
      <c r="F3" s="423"/>
      <c r="G3" s="423"/>
      <c r="H3" s="423"/>
      <c r="I3" s="423"/>
      <c r="J3" s="423"/>
      <c r="K3" s="423"/>
      <c r="L3" s="423"/>
      <c r="M3" s="423"/>
      <c r="N3" s="11" t="s">
        <v>271</v>
      </c>
    </row>
    <row r="4" spans="2:29" ht="22.5">
      <c r="B4" s="423"/>
      <c r="C4" s="423"/>
      <c r="D4" s="423"/>
      <c r="E4" s="423"/>
      <c r="F4" s="423"/>
      <c r="G4" s="423"/>
      <c r="H4" s="423"/>
      <c r="I4" s="423"/>
      <c r="J4" s="423"/>
      <c r="K4" s="423"/>
      <c r="L4" s="423"/>
      <c r="M4" s="423"/>
      <c r="N4" s="14" t="s">
        <v>272</v>
      </c>
    </row>
    <row r="5" spans="2:29" ht="36" customHeight="1">
      <c r="B5" s="424" t="s">
        <v>273</v>
      </c>
      <c r="C5" s="424"/>
      <c r="D5" s="425" t="s">
        <v>661</v>
      </c>
      <c r="E5" s="425"/>
      <c r="F5" s="425"/>
      <c r="G5" s="425"/>
      <c r="H5" s="425"/>
      <c r="I5" s="425"/>
      <c r="J5" s="425"/>
      <c r="K5" s="425"/>
      <c r="L5" s="425"/>
      <c r="M5" s="425"/>
      <c r="N5" s="425"/>
    </row>
    <row r="6" spans="2:29" s="35" customFormat="1" ht="22.5">
      <c r="B6" s="14" t="s">
        <v>275</v>
      </c>
      <c r="C6" s="15" t="s">
        <v>42</v>
      </c>
      <c r="D6" s="15" t="s">
        <v>43</v>
      </c>
      <c r="E6" s="15" t="s">
        <v>44</v>
      </c>
      <c r="F6" s="15" t="s">
        <v>45</v>
      </c>
      <c r="G6" s="135" t="s">
        <v>46</v>
      </c>
      <c r="H6" s="15" t="s">
        <v>47</v>
      </c>
      <c r="I6" s="15" t="s">
        <v>48</v>
      </c>
      <c r="J6" s="15" t="s">
        <v>49</v>
      </c>
      <c r="K6" s="45" t="s">
        <v>50</v>
      </c>
      <c r="L6" s="94" t="s">
        <v>51</v>
      </c>
      <c r="M6" s="14" t="s">
        <v>52</v>
      </c>
      <c r="N6" s="14" t="s">
        <v>570</v>
      </c>
      <c r="O6" s="14" t="s">
        <v>571</v>
      </c>
      <c r="P6" s="14" t="s">
        <v>662</v>
      </c>
      <c r="Q6" s="14" t="s">
        <v>663</v>
      </c>
      <c r="R6" s="14" t="s">
        <v>664</v>
      </c>
      <c r="S6" s="14" t="s">
        <v>665</v>
      </c>
      <c r="T6" s="14" t="s">
        <v>666</v>
      </c>
      <c r="U6" s="14" t="s">
        <v>667</v>
      </c>
      <c r="V6" s="30" t="s">
        <v>276</v>
      </c>
      <c r="W6" s="14" t="s">
        <v>52</v>
      </c>
      <c r="X6" s="13" t="s">
        <v>53</v>
      </c>
    </row>
    <row r="7" spans="2:29" s="21" customFormat="1" ht="157.5">
      <c r="B7" s="548" t="s">
        <v>668</v>
      </c>
      <c r="C7" s="28" t="s">
        <v>669</v>
      </c>
      <c r="D7" s="28" t="s">
        <v>670</v>
      </c>
      <c r="E7" s="28"/>
      <c r="F7" s="28"/>
      <c r="G7" s="136">
        <v>2</v>
      </c>
      <c r="H7" s="28" t="s">
        <v>671</v>
      </c>
      <c r="I7" s="28" t="s">
        <v>672</v>
      </c>
      <c r="J7" s="28" t="s">
        <v>475</v>
      </c>
      <c r="K7" s="33">
        <f>IF((L7+V7)&gt;=100%,100%,(L7+V7))</f>
        <v>0.5</v>
      </c>
      <c r="L7" s="33">
        <v>0</v>
      </c>
      <c r="M7" s="28" t="s">
        <v>673</v>
      </c>
      <c r="N7" s="28" t="s">
        <v>674</v>
      </c>
      <c r="O7" s="28"/>
      <c r="P7" s="28"/>
      <c r="Q7" s="28"/>
      <c r="R7" s="28"/>
      <c r="S7" s="28"/>
      <c r="T7" s="28"/>
      <c r="U7" s="71"/>
      <c r="V7" s="322">
        <v>0.5</v>
      </c>
      <c r="W7" s="232" t="s">
        <v>675</v>
      </c>
      <c r="X7" s="245" t="s">
        <v>676</v>
      </c>
    </row>
    <row r="8" spans="2:29" s="21" customFormat="1" ht="87.75" customHeight="1">
      <c r="B8" s="548"/>
      <c r="C8" s="28" t="s">
        <v>677</v>
      </c>
      <c r="D8" s="28" t="s">
        <v>678</v>
      </c>
      <c r="E8" s="28"/>
      <c r="F8" s="28"/>
      <c r="G8" s="136">
        <v>3</v>
      </c>
      <c r="H8" s="28" t="s">
        <v>679</v>
      </c>
      <c r="I8" s="28" t="s">
        <v>680</v>
      </c>
      <c r="J8" s="28" t="s">
        <v>78</v>
      </c>
      <c r="K8" s="33">
        <f t="shared" ref="K8:K33" si="0">IF((L8+V8)&gt;=100%,100%,(L8+V8))</f>
        <v>0</v>
      </c>
      <c r="L8" s="33">
        <v>0</v>
      </c>
      <c r="M8" s="28" t="s">
        <v>681</v>
      </c>
      <c r="N8" s="28"/>
      <c r="O8" s="28"/>
      <c r="P8" s="28"/>
      <c r="Q8" s="28"/>
      <c r="R8" s="28"/>
      <c r="S8" s="28"/>
      <c r="T8" s="28"/>
      <c r="U8" s="71"/>
      <c r="V8" s="322">
        <v>0</v>
      </c>
      <c r="W8" s="344" t="s">
        <v>682</v>
      </c>
      <c r="X8" s="201"/>
    </row>
    <row r="9" spans="2:29" s="21" customFormat="1" ht="67.5">
      <c r="B9" s="548"/>
      <c r="C9" s="28" t="s">
        <v>683</v>
      </c>
      <c r="D9" s="28" t="s">
        <v>684</v>
      </c>
      <c r="E9" s="28"/>
      <c r="F9" s="28"/>
      <c r="G9" s="136">
        <v>5000</v>
      </c>
      <c r="H9" s="28" t="s">
        <v>685</v>
      </c>
      <c r="I9" s="28" t="s">
        <v>686</v>
      </c>
      <c r="J9" s="28" t="s">
        <v>83</v>
      </c>
      <c r="K9" s="33">
        <f t="shared" si="0"/>
        <v>0.88400000000000001</v>
      </c>
      <c r="L9" s="33">
        <f>420/G9</f>
        <v>8.4000000000000005E-2</v>
      </c>
      <c r="M9" s="28" t="s">
        <v>687</v>
      </c>
      <c r="N9" s="28" t="s">
        <v>688</v>
      </c>
      <c r="O9" s="28"/>
      <c r="P9" s="28"/>
      <c r="Q9" s="28"/>
      <c r="R9" s="28"/>
      <c r="S9" s="28"/>
      <c r="T9" s="28"/>
      <c r="U9" s="71"/>
      <c r="V9" s="322">
        <v>0.8</v>
      </c>
      <c r="W9" s="324" t="s">
        <v>689</v>
      </c>
      <c r="X9" s="245" t="s">
        <v>688</v>
      </c>
    </row>
    <row r="10" spans="2:29" ht="68.25" customHeight="1">
      <c r="B10" s="452" t="s">
        <v>300</v>
      </c>
      <c r="C10" s="452" t="s">
        <v>690</v>
      </c>
      <c r="D10" s="452" t="s">
        <v>691</v>
      </c>
      <c r="E10" s="453"/>
      <c r="F10" s="453"/>
      <c r="G10" s="559">
        <v>61</v>
      </c>
      <c r="H10" s="48" t="s">
        <v>692</v>
      </c>
      <c r="I10" s="453" t="s">
        <v>693</v>
      </c>
      <c r="J10" s="452" t="s">
        <v>78</v>
      </c>
      <c r="K10" s="49">
        <f t="shared" si="0"/>
        <v>0</v>
      </c>
      <c r="L10" s="49">
        <v>0</v>
      </c>
      <c r="M10" s="48" t="s">
        <v>694</v>
      </c>
      <c r="N10" s="453" t="s">
        <v>695</v>
      </c>
      <c r="O10" s="48"/>
      <c r="P10" s="48"/>
      <c r="Q10" s="48"/>
      <c r="R10" s="48"/>
      <c r="S10" s="48"/>
      <c r="T10" s="48"/>
      <c r="U10" s="185"/>
      <c r="V10" s="317">
        <v>0</v>
      </c>
      <c r="W10" s="323" t="s">
        <v>694</v>
      </c>
      <c r="X10" s="557" t="s">
        <v>695</v>
      </c>
    </row>
    <row r="11" spans="2:29" ht="22.5">
      <c r="B11" s="452"/>
      <c r="C11" s="452"/>
      <c r="D11" s="452"/>
      <c r="E11" s="524"/>
      <c r="F11" s="524"/>
      <c r="G11" s="559"/>
      <c r="H11" s="48" t="s">
        <v>696</v>
      </c>
      <c r="I11" s="524"/>
      <c r="J11" s="452"/>
      <c r="K11" s="49">
        <f t="shared" si="0"/>
        <v>0</v>
      </c>
      <c r="L11" s="49">
        <v>0</v>
      </c>
      <c r="M11" s="48" t="s">
        <v>694</v>
      </c>
      <c r="N11" s="524"/>
      <c r="O11" s="48"/>
      <c r="P11" s="48"/>
      <c r="Q11" s="48"/>
      <c r="R11" s="48"/>
      <c r="S11" s="48"/>
      <c r="T11" s="48"/>
      <c r="U11" s="185"/>
      <c r="V11" s="317">
        <v>0</v>
      </c>
      <c r="W11" s="323" t="s">
        <v>694</v>
      </c>
      <c r="X11" s="557"/>
    </row>
    <row r="12" spans="2:29" ht="22.5">
      <c r="B12" s="452"/>
      <c r="C12" s="452"/>
      <c r="D12" s="452"/>
      <c r="E12" s="524"/>
      <c r="F12" s="524"/>
      <c r="G12" s="559"/>
      <c r="H12" s="48" t="s">
        <v>697</v>
      </c>
      <c r="I12" s="524"/>
      <c r="J12" s="452"/>
      <c r="K12" s="49">
        <f t="shared" si="0"/>
        <v>0</v>
      </c>
      <c r="L12" s="49">
        <v>0</v>
      </c>
      <c r="M12" s="48" t="s">
        <v>694</v>
      </c>
      <c r="N12" s="524"/>
      <c r="O12" s="48"/>
      <c r="P12" s="48"/>
      <c r="Q12" s="48"/>
      <c r="R12" s="48"/>
      <c r="S12" s="48"/>
      <c r="T12" s="48"/>
      <c r="U12" s="185"/>
      <c r="V12" s="317">
        <v>0</v>
      </c>
      <c r="W12" s="323" t="s">
        <v>694</v>
      </c>
      <c r="X12" s="557"/>
    </row>
    <row r="13" spans="2:29" ht="22.5">
      <c r="B13" s="452"/>
      <c r="C13" s="452"/>
      <c r="D13" s="452"/>
      <c r="E13" s="524"/>
      <c r="F13" s="524"/>
      <c r="G13" s="559"/>
      <c r="H13" s="48" t="s">
        <v>698</v>
      </c>
      <c r="I13" s="524"/>
      <c r="J13" s="452"/>
      <c r="K13" s="49">
        <f t="shared" si="0"/>
        <v>0</v>
      </c>
      <c r="L13" s="49">
        <v>0</v>
      </c>
      <c r="M13" s="48" t="s">
        <v>694</v>
      </c>
      <c r="N13" s="524"/>
      <c r="O13" s="48"/>
      <c r="P13" s="48"/>
      <c r="Q13" s="48"/>
      <c r="R13" s="48"/>
      <c r="S13" s="48"/>
      <c r="T13" s="48"/>
      <c r="U13" s="185"/>
      <c r="V13" s="317">
        <v>0</v>
      </c>
      <c r="W13" s="323" t="s">
        <v>694</v>
      </c>
      <c r="X13" s="557"/>
    </row>
    <row r="14" spans="2:29" ht="22.5">
      <c r="B14" s="452"/>
      <c r="C14" s="452"/>
      <c r="D14" s="452"/>
      <c r="E14" s="524"/>
      <c r="F14" s="524"/>
      <c r="G14" s="559"/>
      <c r="H14" s="48" t="s">
        <v>699</v>
      </c>
      <c r="I14" s="524"/>
      <c r="J14" s="452"/>
      <c r="K14" s="49">
        <f t="shared" si="0"/>
        <v>0</v>
      </c>
      <c r="L14" s="49">
        <v>0</v>
      </c>
      <c r="M14" s="48" t="s">
        <v>694</v>
      </c>
      <c r="N14" s="524"/>
      <c r="O14" s="48"/>
      <c r="P14" s="48"/>
      <c r="Q14" s="48"/>
      <c r="R14" s="48"/>
      <c r="S14" s="48"/>
      <c r="T14" s="48"/>
      <c r="U14" s="185"/>
      <c r="V14" s="317">
        <v>0</v>
      </c>
      <c r="W14" s="323" t="s">
        <v>694</v>
      </c>
      <c r="X14" s="557"/>
    </row>
    <row r="15" spans="2:29" ht="22.5">
      <c r="B15" s="452"/>
      <c r="C15" s="452"/>
      <c r="D15" s="452"/>
      <c r="E15" s="454"/>
      <c r="F15" s="454"/>
      <c r="G15" s="559"/>
      <c r="H15" s="48" t="s">
        <v>700</v>
      </c>
      <c r="I15" s="454"/>
      <c r="J15" s="452"/>
      <c r="K15" s="49">
        <f t="shared" si="0"/>
        <v>0</v>
      </c>
      <c r="L15" s="49">
        <v>0</v>
      </c>
      <c r="M15" s="48" t="s">
        <v>694</v>
      </c>
      <c r="N15" s="454"/>
      <c r="O15" s="48"/>
      <c r="P15" s="48"/>
      <c r="Q15" s="48"/>
      <c r="R15" s="48"/>
      <c r="S15" s="48"/>
      <c r="T15" s="48"/>
      <c r="U15" s="185"/>
      <c r="V15" s="317">
        <v>0</v>
      </c>
      <c r="W15" s="323" t="s">
        <v>694</v>
      </c>
      <c r="X15" s="557"/>
    </row>
    <row r="16" spans="2:29" ht="225">
      <c r="B16" s="558" t="s">
        <v>701</v>
      </c>
      <c r="C16" s="548" t="s">
        <v>702</v>
      </c>
      <c r="D16" s="28" t="s">
        <v>703</v>
      </c>
      <c r="E16" s="28">
        <v>12</v>
      </c>
      <c r="F16" s="28" t="s">
        <v>704</v>
      </c>
      <c r="G16" s="136">
        <v>4</v>
      </c>
      <c r="H16" s="28" t="s">
        <v>705</v>
      </c>
      <c r="I16" s="136" t="s">
        <v>706</v>
      </c>
      <c r="J16" s="28" t="s">
        <v>78</v>
      </c>
      <c r="K16" s="33">
        <f t="shared" si="0"/>
        <v>0.5</v>
      </c>
      <c r="L16" s="33">
        <f t="shared" ref="L16:L22" si="1">+M16</f>
        <v>0.25</v>
      </c>
      <c r="M16" s="33">
        <v>0.25</v>
      </c>
      <c r="N16" s="71" t="s">
        <v>707</v>
      </c>
      <c r="O16" s="95" t="s">
        <v>708</v>
      </c>
      <c r="P16" s="96" t="s">
        <v>709</v>
      </c>
      <c r="Q16" s="96" t="s">
        <v>710</v>
      </c>
      <c r="R16" s="96" t="s">
        <v>711</v>
      </c>
      <c r="S16" s="96"/>
      <c r="T16" s="96"/>
      <c r="U16" s="186"/>
      <c r="V16" s="317">
        <v>0.25</v>
      </c>
      <c r="W16" s="335" t="s">
        <v>712</v>
      </c>
      <c r="X16" s="333" t="s">
        <v>713</v>
      </c>
      <c r="Y16" s="245" t="s">
        <v>714</v>
      </c>
      <c r="Z16" s="245" t="s">
        <v>715</v>
      </c>
      <c r="AA16" s="234" t="s">
        <v>716</v>
      </c>
      <c r="AB16" s="334"/>
      <c r="AC16" s="334"/>
    </row>
    <row r="17" spans="2:35" ht="165">
      <c r="B17" s="558"/>
      <c r="C17" s="548"/>
      <c r="D17" s="28" t="s">
        <v>717</v>
      </c>
      <c r="E17" s="548" t="s">
        <v>514</v>
      </c>
      <c r="F17" s="417" t="s">
        <v>718</v>
      </c>
      <c r="G17" s="136">
        <v>4</v>
      </c>
      <c r="H17" s="28" t="s">
        <v>116</v>
      </c>
      <c r="I17" s="136" t="s">
        <v>719</v>
      </c>
      <c r="J17" s="28" t="s">
        <v>78</v>
      </c>
      <c r="K17" s="33">
        <f t="shared" si="0"/>
        <v>0.5</v>
      </c>
      <c r="L17" s="33">
        <f t="shared" si="1"/>
        <v>0.25</v>
      </c>
      <c r="M17" s="33">
        <v>0.25</v>
      </c>
      <c r="N17" s="71" t="s">
        <v>720</v>
      </c>
      <c r="O17" s="97" t="s">
        <v>721</v>
      </c>
      <c r="P17" s="81" t="s">
        <v>722</v>
      </c>
      <c r="Q17" s="81" t="s">
        <v>723</v>
      </c>
      <c r="R17" s="81" t="s">
        <v>724</v>
      </c>
      <c r="S17" s="81" t="s">
        <v>725</v>
      </c>
      <c r="T17" s="81" t="s">
        <v>726</v>
      </c>
      <c r="U17" s="187" t="s">
        <v>727</v>
      </c>
      <c r="V17" s="317">
        <v>0.25</v>
      </c>
      <c r="W17" s="201" t="s">
        <v>728</v>
      </c>
      <c r="X17" s="336" t="s">
        <v>726</v>
      </c>
      <c r="Y17" s="337" t="s">
        <v>366</v>
      </c>
      <c r="Z17" s="337" t="s">
        <v>729</v>
      </c>
      <c r="AA17" s="337" t="s">
        <v>730</v>
      </c>
      <c r="AB17" s="337" t="s">
        <v>731</v>
      </c>
      <c r="AC17" s="337" t="s">
        <v>732</v>
      </c>
      <c r="AD17" s="21"/>
      <c r="AE17" s="21"/>
      <c r="AF17" s="21"/>
      <c r="AG17" s="21"/>
      <c r="AH17" s="21"/>
      <c r="AI17" s="21"/>
    </row>
    <row r="18" spans="2:35" ht="67.5">
      <c r="B18" s="558"/>
      <c r="C18" s="548"/>
      <c r="D18" s="28" t="s">
        <v>733</v>
      </c>
      <c r="E18" s="548"/>
      <c r="F18" s="419"/>
      <c r="G18" s="136">
        <v>4</v>
      </c>
      <c r="H18" s="28" t="s">
        <v>734</v>
      </c>
      <c r="I18" s="28" t="s">
        <v>735</v>
      </c>
      <c r="J18" s="28" t="s">
        <v>489</v>
      </c>
      <c r="K18" s="33">
        <f t="shared" si="0"/>
        <v>0.5</v>
      </c>
      <c r="L18" s="33">
        <f t="shared" si="1"/>
        <v>0.25</v>
      </c>
      <c r="M18" s="29">
        <v>0.25</v>
      </c>
      <c r="N18" s="71" t="s">
        <v>736</v>
      </c>
      <c r="O18" s="97" t="s">
        <v>737</v>
      </c>
      <c r="P18" s="81"/>
      <c r="Q18" s="81"/>
      <c r="R18" s="81"/>
      <c r="S18" s="81"/>
      <c r="T18" s="81"/>
      <c r="U18" s="187"/>
      <c r="V18" s="235">
        <v>0.25</v>
      </c>
      <c r="W18" s="318" t="s">
        <v>736</v>
      </c>
      <c r="X18" s="319" t="s">
        <v>737</v>
      </c>
    </row>
    <row r="19" spans="2:35" ht="78.75" customHeight="1">
      <c r="B19" s="558"/>
      <c r="C19" s="548" t="s">
        <v>738</v>
      </c>
      <c r="D19" s="28" t="s">
        <v>513</v>
      </c>
      <c r="E19" s="28">
        <v>1</v>
      </c>
      <c r="F19" s="28"/>
      <c r="G19" s="136">
        <v>1</v>
      </c>
      <c r="H19" s="28" t="s">
        <v>739</v>
      </c>
      <c r="I19" s="28" t="s">
        <v>740</v>
      </c>
      <c r="J19" s="28" t="s">
        <v>517</v>
      </c>
      <c r="K19" s="33">
        <v>1</v>
      </c>
      <c r="L19" s="33">
        <f t="shared" si="1"/>
        <v>1</v>
      </c>
      <c r="M19" s="29">
        <v>1</v>
      </c>
      <c r="N19" s="71" t="s">
        <v>741</v>
      </c>
      <c r="O19" s="97" t="s">
        <v>742</v>
      </c>
      <c r="P19" s="81" t="s">
        <v>743</v>
      </c>
      <c r="Q19" s="81"/>
      <c r="R19" s="81"/>
      <c r="S19" s="81"/>
      <c r="T19" s="81"/>
      <c r="U19" s="187"/>
      <c r="V19" s="157" t="s">
        <v>458</v>
      </c>
      <c r="W19" s="157" t="s">
        <v>458</v>
      </c>
      <c r="X19" s="316" t="s">
        <v>458</v>
      </c>
    </row>
    <row r="20" spans="2:35" ht="78.75">
      <c r="B20" s="558"/>
      <c r="C20" s="548"/>
      <c r="D20" s="28" t="s">
        <v>744</v>
      </c>
      <c r="E20" s="548" t="s">
        <v>514</v>
      </c>
      <c r="F20" s="28"/>
      <c r="G20" s="136"/>
      <c r="H20" s="28" t="s">
        <v>745</v>
      </c>
      <c r="I20" s="28" t="s">
        <v>746</v>
      </c>
      <c r="J20" s="28" t="s">
        <v>83</v>
      </c>
      <c r="K20" s="33">
        <f t="shared" si="0"/>
        <v>0.5</v>
      </c>
      <c r="L20" s="33">
        <f t="shared" si="1"/>
        <v>0.25</v>
      </c>
      <c r="M20" s="29">
        <v>0.25</v>
      </c>
      <c r="N20" s="71" t="s">
        <v>747</v>
      </c>
      <c r="O20" s="97" t="s">
        <v>748</v>
      </c>
      <c r="P20" s="81" t="s">
        <v>749</v>
      </c>
      <c r="Q20" s="81" t="s">
        <v>750</v>
      </c>
      <c r="R20" s="81" t="s">
        <v>751</v>
      </c>
      <c r="S20" s="81"/>
      <c r="T20" s="81"/>
      <c r="U20" s="187"/>
      <c r="V20" s="235">
        <v>0.25</v>
      </c>
      <c r="W20" s="232" t="s">
        <v>752</v>
      </c>
      <c r="X20" s="320" t="s">
        <v>753</v>
      </c>
    </row>
    <row r="21" spans="2:35" ht="45">
      <c r="B21" s="558"/>
      <c r="C21" s="548"/>
      <c r="D21" s="28" t="s">
        <v>754</v>
      </c>
      <c r="E21" s="548"/>
      <c r="F21" s="28"/>
      <c r="G21" s="136">
        <v>1</v>
      </c>
      <c r="H21" s="28" t="s">
        <v>755</v>
      </c>
      <c r="I21" s="28" t="s">
        <v>756</v>
      </c>
      <c r="J21" s="28" t="s">
        <v>83</v>
      </c>
      <c r="K21" s="33">
        <f t="shared" si="0"/>
        <v>0.5</v>
      </c>
      <c r="L21" s="33">
        <f t="shared" si="1"/>
        <v>0.25</v>
      </c>
      <c r="M21" s="29">
        <v>0.25</v>
      </c>
      <c r="N21" s="98" t="s">
        <v>757</v>
      </c>
      <c r="O21" s="97" t="s">
        <v>737</v>
      </c>
      <c r="P21" s="81"/>
      <c r="Q21" s="81"/>
      <c r="R21" s="81"/>
      <c r="S21" s="81"/>
      <c r="T21" s="81"/>
      <c r="U21" s="187"/>
      <c r="V21" s="235">
        <v>0.25</v>
      </c>
      <c r="W21" s="179" t="s">
        <v>758</v>
      </c>
      <c r="X21" s="321" t="s">
        <v>737</v>
      </c>
    </row>
    <row r="22" spans="2:35" ht="120">
      <c r="B22" s="558"/>
      <c r="C22" s="548"/>
      <c r="D22" s="28" t="s">
        <v>531</v>
      </c>
      <c r="E22" s="548"/>
      <c r="F22" s="28"/>
      <c r="G22" s="136"/>
      <c r="H22" s="28" t="s">
        <v>759</v>
      </c>
      <c r="I22" s="28" t="s">
        <v>760</v>
      </c>
      <c r="J22" s="28" t="s">
        <v>83</v>
      </c>
      <c r="K22" s="33">
        <f t="shared" si="0"/>
        <v>0.5</v>
      </c>
      <c r="L22" s="33">
        <f t="shared" si="1"/>
        <v>0.25</v>
      </c>
      <c r="M22" s="29">
        <v>0.25</v>
      </c>
      <c r="N22" s="71" t="s">
        <v>761</v>
      </c>
      <c r="O22" s="99" t="s">
        <v>762</v>
      </c>
      <c r="P22" s="100" t="s">
        <v>763</v>
      </c>
      <c r="Q22" s="100" t="s">
        <v>764</v>
      </c>
      <c r="R22" s="100" t="s">
        <v>765</v>
      </c>
      <c r="S22" s="100"/>
      <c r="T22" s="100"/>
      <c r="U22" s="184"/>
      <c r="V22" s="235">
        <v>0.25</v>
      </c>
      <c r="W22" s="232" t="s">
        <v>766</v>
      </c>
      <c r="X22" s="157" t="s">
        <v>458</v>
      </c>
    </row>
    <row r="23" spans="2:35" ht="281.25" customHeight="1">
      <c r="B23" s="429" t="s">
        <v>767</v>
      </c>
      <c r="C23" s="479" t="s">
        <v>111</v>
      </c>
      <c r="D23" s="86" t="s">
        <v>112</v>
      </c>
      <c r="E23" s="17"/>
      <c r="F23" s="47">
        <v>0.5</v>
      </c>
      <c r="G23" s="137">
        <v>0.5</v>
      </c>
      <c r="H23" s="36" t="s">
        <v>768</v>
      </c>
      <c r="I23" s="36" t="s">
        <v>114</v>
      </c>
      <c r="J23" s="36" t="s">
        <v>83</v>
      </c>
      <c r="K23" s="31">
        <f t="shared" si="0"/>
        <v>1</v>
      </c>
      <c r="L23" s="31">
        <v>0.25</v>
      </c>
      <c r="M23" s="36" t="s">
        <v>769</v>
      </c>
      <c r="N23" s="17" t="s">
        <v>770</v>
      </c>
      <c r="O23" s="17"/>
      <c r="P23" s="17"/>
      <c r="Q23" s="17"/>
      <c r="R23" s="17"/>
      <c r="S23" s="17"/>
      <c r="T23" s="17"/>
      <c r="U23" s="188"/>
      <c r="V23" s="235">
        <v>1</v>
      </c>
      <c r="W23" s="179" t="s">
        <v>771</v>
      </c>
      <c r="X23" s="179" t="s">
        <v>772</v>
      </c>
    </row>
    <row r="24" spans="2:35" ht="409.5" customHeight="1">
      <c r="B24" s="429"/>
      <c r="C24" s="481"/>
      <c r="D24" s="36" t="s">
        <v>115</v>
      </c>
      <c r="E24" s="17"/>
      <c r="F24" s="47">
        <v>0.12</v>
      </c>
      <c r="G24" s="137">
        <v>12</v>
      </c>
      <c r="H24" s="36" t="s">
        <v>116</v>
      </c>
      <c r="I24" s="36" t="s">
        <v>117</v>
      </c>
      <c r="J24" s="36" t="s">
        <v>83</v>
      </c>
      <c r="K24" s="31">
        <f t="shared" si="0"/>
        <v>1</v>
      </c>
      <c r="L24" s="31">
        <f>3/G24</f>
        <v>0.25</v>
      </c>
      <c r="M24" s="36" t="s">
        <v>773</v>
      </c>
      <c r="N24" s="36" t="s">
        <v>774</v>
      </c>
      <c r="O24" s="17"/>
      <c r="P24" s="17"/>
      <c r="Q24" s="17"/>
      <c r="R24" s="17"/>
      <c r="S24" s="17"/>
      <c r="T24" s="17"/>
      <c r="U24" s="188"/>
      <c r="V24" s="235">
        <v>0.8</v>
      </c>
      <c r="W24" s="179" t="s">
        <v>775</v>
      </c>
      <c r="X24" s="179" t="s">
        <v>776</v>
      </c>
    </row>
    <row r="25" spans="2:35" ht="409.5">
      <c r="B25" s="429"/>
      <c r="C25" s="36" t="s">
        <v>126</v>
      </c>
      <c r="D25" s="36" t="s">
        <v>127</v>
      </c>
      <c r="E25" s="17"/>
      <c r="F25" s="47">
        <v>0.35</v>
      </c>
      <c r="G25" s="137">
        <v>0.65</v>
      </c>
      <c r="H25" s="36" t="s">
        <v>128</v>
      </c>
      <c r="I25" s="36" t="s">
        <v>129</v>
      </c>
      <c r="J25" s="36" t="s">
        <v>83</v>
      </c>
      <c r="K25" s="31">
        <f t="shared" si="0"/>
        <v>0.65</v>
      </c>
      <c r="L25" s="31">
        <v>0.25</v>
      </c>
      <c r="M25" s="36" t="s">
        <v>777</v>
      </c>
      <c r="N25" s="36" t="s">
        <v>778</v>
      </c>
      <c r="O25" s="36"/>
      <c r="P25" s="36"/>
      <c r="Q25" s="36"/>
      <c r="R25" s="36"/>
      <c r="S25" s="36"/>
      <c r="T25" s="36"/>
      <c r="U25" s="189"/>
      <c r="V25" s="235">
        <v>0.4</v>
      </c>
      <c r="W25" s="179" t="s">
        <v>779</v>
      </c>
      <c r="X25" s="179" t="s">
        <v>780</v>
      </c>
    </row>
    <row r="26" spans="2:35" ht="382.5">
      <c r="B26" s="429"/>
      <c r="C26" s="36"/>
      <c r="D26" s="36" t="s">
        <v>130</v>
      </c>
      <c r="E26" s="17"/>
      <c r="F26" s="47">
        <v>0.2</v>
      </c>
      <c r="G26" s="137">
        <v>0.8</v>
      </c>
      <c r="H26" s="36"/>
      <c r="I26" s="36"/>
      <c r="J26" s="36" t="s">
        <v>78</v>
      </c>
      <c r="K26" s="31">
        <f t="shared" si="0"/>
        <v>0.33</v>
      </c>
      <c r="L26" s="31"/>
      <c r="M26" s="36" t="s">
        <v>781</v>
      </c>
      <c r="N26" s="17"/>
      <c r="O26" s="17"/>
      <c r="P26" s="17"/>
      <c r="Q26" s="17"/>
      <c r="R26" s="17"/>
      <c r="S26" s="17"/>
      <c r="T26" s="17"/>
      <c r="U26" s="188"/>
      <c r="V26" s="235">
        <v>0.33</v>
      </c>
      <c r="W26" s="179" t="s">
        <v>782</v>
      </c>
      <c r="X26" s="179" t="s">
        <v>783</v>
      </c>
    </row>
    <row r="27" spans="2:35" ht="228.75" customHeight="1">
      <c r="B27" s="558" t="s">
        <v>784</v>
      </c>
      <c r="C27" s="28" t="s">
        <v>785</v>
      </c>
      <c r="D27" s="28" t="s">
        <v>786</v>
      </c>
      <c r="E27" s="51"/>
      <c r="F27" s="51"/>
      <c r="G27" s="136">
        <v>12</v>
      </c>
      <c r="H27" s="28" t="s">
        <v>787</v>
      </c>
      <c r="I27" s="28" t="s">
        <v>788</v>
      </c>
      <c r="J27" s="28" t="s">
        <v>83</v>
      </c>
      <c r="K27" s="33">
        <f t="shared" si="0"/>
        <v>0.75</v>
      </c>
      <c r="L27" s="44">
        <f>3/G27</f>
        <v>0.25</v>
      </c>
      <c r="M27" s="28" t="s">
        <v>789</v>
      </c>
      <c r="N27" s="28" t="s">
        <v>790</v>
      </c>
      <c r="O27" s="28"/>
      <c r="P27" s="28"/>
      <c r="Q27" s="28"/>
      <c r="R27" s="28"/>
      <c r="S27" s="28"/>
      <c r="T27" s="28"/>
      <c r="U27" s="71"/>
      <c r="V27" s="235">
        <v>0.5</v>
      </c>
      <c r="W27" s="179" t="s">
        <v>791</v>
      </c>
      <c r="X27" s="179" t="s">
        <v>792</v>
      </c>
    </row>
    <row r="28" spans="2:35" ht="155.25" customHeight="1">
      <c r="B28" s="558"/>
      <c r="C28" s="28" t="s">
        <v>793</v>
      </c>
      <c r="D28" s="28" t="s">
        <v>794</v>
      </c>
      <c r="E28" s="51"/>
      <c r="F28" s="51"/>
      <c r="G28" s="136">
        <v>1</v>
      </c>
      <c r="H28" s="28" t="s">
        <v>795</v>
      </c>
      <c r="I28" s="28" t="s">
        <v>796</v>
      </c>
      <c r="J28" s="28" t="s">
        <v>83</v>
      </c>
      <c r="K28" s="33">
        <f t="shared" si="0"/>
        <v>0.65</v>
      </c>
      <c r="L28" s="44">
        <v>0.25</v>
      </c>
      <c r="M28" s="338" t="s">
        <v>797</v>
      </c>
      <c r="N28" s="28" t="s">
        <v>798</v>
      </c>
      <c r="O28" s="28"/>
      <c r="P28" s="28"/>
      <c r="Q28" s="28"/>
      <c r="R28" s="28"/>
      <c r="S28" s="28"/>
      <c r="T28" s="28"/>
      <c r="U28" s="71"/>
      <c r="V28" s="235">
        <v>0.4</v>
      </c>
      <c r="W28" s="179" t="s">
        <v>799</v>
      </c>
      <c r="X28" s="179" t="s">
        <v>800</v>
      </c>
    </row>
    <row r="29" spans="2:35" ht="192" customHeight="1">
      <c r="B29" s="558"/>
      <c r="C29" s="28" t="s">
        <v>801</v>
      </c>
      <c r="D29" s="28" t="s">
        <v>802</v>
      </c>
      <c r="E29" s="51"/>
      <c r="F29" s="51"/>
      <c r="G29" s="136">
        <v>12</v>
      </c>
      <c r="H29" s="28" t="s">
        <v>803</v>
      </c>
      <c r="I29" s="28" t="s">
        <v>804</v>
      </c>
      <c r="J29" s="28" t="s">
        <v>83</v>
      </c>
      <c r="K29" s="33">
        <f t="shared" si="0"/>
        <v>0.75</v>
      </c>
      <c r="L29" s="44">
        <f>3/G29</f>
        <v>0.25</v>
      </c>
      <c r="M29" s="28" t="s">
        <v>805</v>
      </c>
      <c r="N29" s="28" t="s">
        <v>806</v>
      </c>
      <c r="O29" s="28"/>
      <c r="P29" s="28"/>
      <c r="Q29" s="28"/>
      <c r="R29" s="28"/>
      <c r="S29" s="28"/>
      <c r="T29" s="28"/>
      <c r="U29" s="71"/>
      <c r="V29" s="235">
        <v>0.5</v>
      </c>
      <c r="W29" s="179" t="s">
        <v>807</v>
      </c>
      <c r="X29" s="179" t="s">
        <v>808</v>
      </c>
    </row>
    <row r="30" spans="2:35" ht="33.75" customHeight="1">
      <c r="B30" s="558"/>
      <c r="C30" s="548" t="s">
        <v>809</v>
      </c>
      <c r="D30" s="28" t="s">
        <v>810</v>
      </c>
      <c r="E30" s="28"/>
      <c r="F30" s="28"/>
      <c r="G30" s="136">
        <v>12</v>
      </c>
      <c r="H30" s="28" t="s">
        <v>811</v>
      </c>
      <c r="I30" s="28" t="s">
        <v>812</v>
      </c>
      <c r="J30" s="28" t="s">
        <v>83</v>
      </c>
      <c r="K30" s="33">
        <f t="shared" si="0"/>
        <v>0</v>
      </c>
      <c r="L30" s="44">
        <v>0</v>
      </c>
      <c r="M30" s="51" t="s">
        <v>813</v>
      </c>
      <c r="N30" s="28"/>
      <c r="O30" s="28"/>
      <c r="P30" s="28"/>
      <c r="Q30" s="28"/>
      <c r="R30" s="28"/>
      <c r="S30" s="28"/>
      <c r="T30" s="28"/>
      <c r="U30" s="71"/>
      <c r="V30" s="157"/>
      <c r="W30" s="157"/>
      <c r="X30" s="157"/>
    </row>
    <row r="31" spans="2:35" ht="360">
      <c r="B31" s="558"/>
      <c r="C31" s="548"/>
      <c r="D31" s="28" t="s">
        <v>814</v>
      </c>
      <c r="E31" s="28"/>
      <c r="F31" s="28"/>
      <c r="G31" s="136">
        <v>12</v>
      </c>
      <c r="H31" s="28" t="s">
        <v>815</v>
      </c>
      <c r="I31" s="28" t="s">
        <v>816</v>
      </c>
      <c r="J31" s="28" t="s">
        <v>83</v>
      </c>
      <c r="K31" s="33">
        <f t="shared" si="0"/>
        <v>1</v>
      </c>
      <c r="L31" s="44">
        <f>3/G31</f>
        <v>0.25</v>
      </c>
      <c r="M31" s="28" t="s">
        <v>817</v>
      </c>
      <c r="N31" s="28" t="s">
        <v>818</v>
      </c>
      <c r="O31" s="28"/>
      <c r="P31" s="28"/>
      <c r="Q31" s="28"/>
      <c r="R31" s="28"/>
      <c r="S31" s="28"/>
      <c r="T31" s="28"/>
      <c r="U31" s="71"/>
      <c r="V31" s="235">
        <v>1</v>
      </c>
      <c r="W31" s="179" t="s">
        <v>819</v>
      </c>
      <c r="X31" s="179" t="s">
        <v>820</v>
      </c>
    </row>
    <row r="32" spans="2:35" ht="281.25">
      <c r="B32" s="558"/>
      <c r="C32" s="28" t="s">
        <v>821</v>
      </c>
      <c r="D32" s="28" t="s">
        <v>822</v>
      </c>
      <c r="E32" s="51"/>
      <c r="F32" s="51"/>
      <c r="G32" s="136">
        <v>12</v>
      </c>
      <c r="H32" s="28" t="s">
        <v>823</v>
      </c>
      <c r="I32" s="28" t="s">
        <v>824</v>
      </c>
      <c r="J32" s="28" t="s">
        <v>83</v>
      </c>
      <c r="K32" s="33">
        <f t="shared" si="0"/>
        <v>0.5</v>
      </c>
      <c r="L32" s="44">
        <f>3/G32</f>
        <v>0.25</v>
      </c>
      <c r="M32" s="28" t="s">
        <v>825</v>
      </c>
      <c r="N32" s="28" t="s">
        <v>826</v>
      </c>
      <c r="O32" s="28"/>
      <c r="P32" s="28"/>
      <c r="Q32" s="28"/>
      <c r="R32" s="28"/>
      <c r="S32" s="28"/>
      <c r="T32" s="28"/>
      <c r="U32" s="71"/>
      <c r="V32" s="235">
        <v>0.25</v>
      </c>
      <c r="W32" s="179" t="s">
        <v>827</v>
      </c>
      <c r="X32" s="179" t="s">
        <v>828</v>
      </c>
    </row>
    <row r="33" spans="2:24" ht="60.75" customHeight="1">
      <c r="B33" s="558"/>
      <c r="C33" s="28"/>
      <c r="D33" s="28" t="s">
        <v>829</v>
      </c>
      <c r="E33" s="51"/>
      <c r="F33" s="51"/>
      <c r="G33" s="136">
        <v>0</v>
      </c>
      <c r="H33" s="28" t="s">
        <v>830</v>
      </c>
      <c r="I33" s="28" t="s">
        <v>831</v>
      </c>
      <c r="J33" s="28" t="s">
        <v>83</v>
      </c>
      <c r="K33" s="33">
        <f t="shared" si="0"/>
        <v>0</v>
      </c>
      <c r="L33" s="44">
        <v>0</v>
      </c>
      <c r="M33" s="51" t="s">
        <v>832</v>
      </c>
      <c r="N33" s="28" t="s">
        <v>832</v>
      </c>
      <c r="O33" s="28"/>
      <c r="P33" s="28"/>
      <c r="Q33" s="28"/>
      <c r="R33" s="28"/>
      <c r="S33" s="28"/>
      <c r="T33" s="28"/>
      <c r="U33" s="71"/>
      <c r="V33" s="157"/>
      <c r="W33" s="157"/>
      <c r="X33" s="157"/>
    </row>
    <row r="34" spans="2:24" ht="22.5">
      <c r="D34" s="21" t="s">
        <v>833</v>
      </c>
    </row>
  </sheetData>
  <autoFilter ref="B6:N34" xr:uid="{813F535D-B568-40F8-9507-8BBEB60F8B29}"/>
  <mergeCells count="25">
    <mergeCell ref="F17:F18"/>
    <mergeCell ref="N10:N15"/>
    <mergeCell ref="C16:C18"/>
    <mergeCell ref="C19:C22"/>
    <mergeCell ref="E20:E22"/>
    <mergeCell ref="E17:E18"/>
    <mergeCell ref="G10:G15"/>
    <mergeCell ref="J10:J15"/>
    <mergeCell ref="C30:C31"/>
    <mergeCell ref="C10:C15"/>
    <mergeCell ref="D10:D15"/>
    <mergeCell ref="E10:E15"/>
    <mergeCell ref="B16:B22"/>
    <mergeCell ref="B27:B33"/>
    <mergeCell ref="B23:B26"/>
    <mergeCell ref="C23:C24"/>
    <mergeCell ref="X10:X15"/>
    <mergeCell ref="B2:C4"/>
    <mergeCell ref="D2:M4"/>
    <mergeCell ref="B5:C5"/>
    <mergeCell ref="D5:N5"/>
    <mergeCell ref="B7:B9"/>
    <mergeCell ref="B10:B15"/>
    <mergeCell ref="I10:I15"/>
    <mergeCell ref="F10:F15"/>
  </mergeCells>
  <phoneticPr fontId="12" type="noConversion"/>
  <hyperlinks>
    <hyperlink ref="N9" r:id="rId1" display="https://fondom.sharepoint.com/:x:/s/fonval_intranet/EZY0L3LOdv9Cjfz2jzG8GbQBbBx_kb2mfKvRaPvUFCUf8g?e=hy8Als" xr:uid="{74D0ECBA-ACDD-485A-AC93-AA4890272A8C}"/>
    <hyperlink ref="N7" r:id="rId2" display="https://fondom.sharepoint.com/:f:/s/fonval_intranet/Ekjak7w-pXNJub28KcETVT0Bv5pPagOT-C4K5YUdTNkPvw?e=J6CsgL" xr:uid="{7ED2629B-7488-4A5A-B8B4-8F978CF7049F}"/>
    <hyperlink ref="N23" r:id="rId3" display="https://fondom.sharepoint.com/:f:/s/fonval_intranet/Eps6k1ZlwmNPi-BhfodDMssB2GhlkaHds8gxqIYIgqavXg?e=nknyuO" xr:uid="{98BC77CF-5CE6-43F0-A3D2-2C766EA800E4}"/>
    <hyperlink ref="N27" r:id="rId4" display="https://fondom-my.sharepoint.com/:f:/g/personal/doris_rojas_fonvalmed_gov_co/Eu36-zRr9spIvnOrfjzii20BPypOemlNKAlh7XmfTQZpSw?e=fk4a60" xr:uid="{49E3176F-3BFB-4B29-B72B-70125BA1E461}"/>
    <hyperlink ref="N28" r:id="rId5" display="https://fondom-my.sharepoint.com/:w:/g/personal/doris_rojas_fonvalmed_gov_co/EWaIHKCa6ENKhTT6dTGbQ3ABFD9IQa4q6sHygls9FCXssA?e=5tsGn5" xr:uid="{9E13DDD5-EF91-4C5C-A770-9F552BE4717F}"/>
    <hyperlink ref="N31" r:id="rId6" display="https://fondom-my.sharepoint.com/:w:/g/personal/doris_rojas_fonvalmed_gov_co/EWaIHKCa6ENKhTT6dTGbQ3ABFD9IQa4q6sHygls9FCXssA?e=6yQWmc" xr:uid="{AF1A1ED0-0E60-4460-B340-490CA74B9E72}"/>
    <hyperlink ref="P16" r:id="rId7" display="../../../../../../../:x:/g/personal/paula_otalvaro_fonvalmed_gov_co/ESlOBbAf8FdLkHXAFYw2ziwB_qdePH-T3jEKB3nQxve7gA?e=kITA0W" xr:uid="{B78C5863-F642-46B9-839E-13356E0B11BE}"/>
    <hyperlink ref="O21" r:id="rId8" display="../../../../../../../:f:/g/personal/paula_otalvaro_fonvalmed_gov_co/EgMHZbnQexdMhtDdycUmaHwBipHSVYnDUSXUAS4WDTnM3Q?e=dqST8G" xr:uid="{892D215A-0A6A-490F-8D05-5B0C7D5A9EFA}"/>
    <hyperlink ref="R20" r:id="rId9" display="../../../../../../../:b:/g/personal/paula_otalvaro_fonvalmed_gov_co/ETasF1F21jVFop1oiDO2UdMBNiiRWvE9szNhYLYPJMheTA?e=ZCGD36" xr:uid="{E8008CDD-E52A-4B2E-B4B5-B20894939A67}"/>
    <hyperlink ref="U17" r:id="rId10" display="../../../../../../../:b:/g/personal/paula_otalvaro_fonvalmed_gov_co/EQv3iojg7y9LrchSn92-W_EBssumTJYicaRzQPPhn79Qog?e=9OO17Y" xr:uid="{2B21F7BC-5942-421B-9098-1FB552ED6904}"/>
    <hyperlink ref="Q20" r:id="rId11" display="https://fondom.sharepoint.com/:b:/s/fonval_intranet/EU1df-Vqn51Lpokj-KqH9yUBvEh2gG0ZZ0bvhJ9VeFrNMA?e=GtiQlu" xr:uid="{C5098ED3-29C9-481C-BA59-1A81AC69E989}"/>
    <hyperlink ref="P20" r:id="rId12" display="https://fondom.sharepoint.com/:b:/s/fonval_intranet/EZww0o3RbMdGu6z-p3CruQABvVu2aVQ6DEijsMMUB9VRXg?e=BTsMcq" xr:uid="{F8BA870D-AF97-40EF-A35D-187DC52E825C}"/>
    <hyperlink ref="O20" r:id="rId13" display="../../../../../../../:b:/g/personal/paula_otalvaro_fonvalmed_gov_co/EfF6xHtI9xJFrzxyCRGyAxQBNkx09q-HUrQRDAtS1sn3ug?e=BCSle4" xr:uid="{3B8E4677-D41E-460F-AE0D-57494C7B67E9}"/>
    <hyperlink ref="R22" r:id="rId14" display="../../../../../../../:f:/g/personal/paula_otalvaro_fonvalmed_gov_co/EkW1Ri1Efa9CmzvsBOdkxm0B-4u73GJLKXk-26cZMuecOA?e=YBBB0L" xr:uid="{709E36CB-4B2D-4A0C-933A-CA85EB842DA2}"/>
    <hyperlink ref="Q22" r:id="rId15" display="../../../../../../../:f:/g/personal/paula_otalvaro_fonvalmed_gov_co/EgG-LJkpTtpPhmnJf2ESdvgBQgJBtjGTaKVCSCV59ukcFA?e=SIPMXP" xr:uid="{E875AA2F-9FCD-4027-976E-6935F07788F8}"/>
    <hyperlink ref="P22" r:id="rId16" display="../../../../../../../:f:/g/personal/paula_otalvaro_fonvalmed_gov_co/Egn8xeeFSjRBkGkSl3N4QiMBiSniWGIKUIgUkyEmV-9s8g?e=0a1d4a" xr:uid="{9E201CF6-1453-48E3-AAC7-1A45F7F492E6}"/>
    <hyperlink ref="O22" r:id="rId17" display="../../../../../../../:f:/g/personal/paula_otalvaro_fonvalmed_gov_co/Ev2G7ICm-wlOofGEwCPAYUwBkIWOsvSok3bGiBSVVPn3jA?e=GSN9H3" xr:uid="{E995EEBE-5167-4A0D-9C19-0335A025C0A9}"/>
    <hyperlink ref="P19" r:id="rId18" display="../../../../../../../:x:/g/personal/paula_otalvaro_fonvalmed_gov_co/EVYdI3c6xYxEhqQ1LxbxYkoBEYubSbrFv5pJJ8vyz9S2Qg?e=ZubWup" xr:uid="{A2E43A76-9D82-40BC-8A7D-1EB65912F002}"/>
    <hyperlink ref="O19" r:id="rId19" display="../../../../../../../:f:/g/personal/paula_otalvaro_fonvalmed_gov_co/EikAYyi5JL9HjZZBN6xBC_4BXaN8JN8twCNBmGc-R8oeUQ?e=Hzerxw" xr:uid="{57FE6CB0-D2D8-4B75-B692-3F71E6509917}"/>
    <hyperlink ref="O18" r:id="rId20" display="../../../../../../../:f:/g/personal/paula_otalvaro_fonvalmed_gov_co/EgMHZbnQexdMhtDdycUmaHwBipHSVYnDUSXUAS4WDTnM3Q?e=dqST8G" xr:uid="{2600CF92-9E90-4B09-87B0-F21F940FB921}"/>
    <hyperlink ref="T17" r:id="rId21" display="https://fondom.sharepoint.com/:f:/s/fonval_intranet/EpEPQC8Bq-9MgSzAMHRE4owBxJWO4g3nyCDE9e-Gm5f25g?e=A8PG7g" xr:uid="{636AE960-72E1-403E-8B75-7D30458FF38D}"/>
    <hyperlink ref="S17" r:id="rId22" display="https://fondom.sharepoint.com/:f:/s/fonval_intranet/EsCXqkbMG51JlzcfLnaf3q4B4fMo1y4zXFrWGVcd-SruwA?e=huqWh5" xr:uid="{E20A13A9-CB08-4A62-827E-E39B16CE147B}"/>
    <hyperlink ref="R17" r:id="rId23" display="https://fondom.sharepoint.com/:f:/s/fonval_intranet/EmJdocoA0zhEir8beOcWcsoBQ_GZT1B5xQMm76ZYG5eauQ?e=Lykh7h" xr:uid="{952D5E34-5408-4BEC-93DC-1552E3BED77B}"/>
    <hyperlink ref="Q17" r:id="rId24" display="https://fondom.sharepoint.com/:f:/s/fonval_intranet/EnSzg74MCntHveBqHEYzikABv3J_b_h6JFrCymydnRo5lg?e=QhHHIh" xr:uid="{366B64D3-F8F3-4273-A1CE-D99DB35EC222}"/>
    <hyperlink ref="O17" r:id="rId25" xr:uid="{2A80599C-29A4-4B31-B9A0-BFE0B6912DF3}"/>
    <hyperlink ref="P17" r:id="rId26" display="https://fondom.sharepoint.com/:f:/s/fonval_intranet/Eq_C6zZXfBJFgbu-Drd1Y3sBdk69hZKITCD_0y9ZhD2LZw?e=tKXite" xr:uid="{BFF274CA-F5D0-4D88-9436-2CC07B7DEE31}"/>
    <hyperlink ref="Q16" r:id="rId27" display="../../../../../../../:x:/g/personal/paula_otalvaro_fonvalmed_gov_co/EfDHMcRX1jtKmzqLiOkw3oIBj8KboPl_yN3TFVURwMSGKg?e=9ANyiV" xr:uid="{B4A412DB-1953-44F8-9963-0D4476A76D7A}"/>
    <hyperlink ref="O16" r:id="rId28" xr:uid="{ACB462DD-2363-4C24-9B0E-4A2AF30E4E94}"/>
    <hyperlink ref="X16" r:id="rId29" xr:uid="{FD0DBE64-32A5-4879-B9D5-7B48A2498289}"/>
    <hyperlink ref="Y16" r:id="rId30" xr:uid="{59E64179-9BC3-4EB6-8458-C0AC8A2180A9}"/>
    <hyperlink ref="Z16" r:id="rId31" xr:uid="{FE3C4707-723A-4B66-9C1C-37F422F6EA4E}"/>
    <hyperlink ref="X17" r:id="rId32" xr:uid="{DF7854A4-206A-4B66-8ED7-2570A0EA94B1}"/>
    <hyperlink ref="Y17" r:id="rId33" xr:uid="{65556EED-07BE-44C1-A80B-F03C82324494}"/>
    <hyperlink ref="Z17" r:id="rId34" xr:uid="{10944218-2FE2-4035-AD71-1C92592C3154}"/>
    <hyperlink ref="AA17" r:id="rId35" xr:uid="{0C4E3525-5AA0-44B9-92D1-549373FC01B4}"/>
    <hyperlink ref="AB17" r:id="rId36" xr:uid="{CE555573-39DD-4701-9082-9D04984C39EA}"/>
    <hyperlink ref="AC17" r:id="rId37" xr:uid="{EE327B6D-3D56-41FD-8173-B494566FFA9D}"/>
    <hyperlink ref="X18" r:id="rId38" xr:uid="{95C63701-DC14-45E9-A61D-AD6F984E3C21}"/>
    <hyperlink ref="X20" r:id="rId39" xr:uid="{B34461F9-74EC-48AE-BF1F-69EC38F22D73}"/>
    <hyperlink ref="X21" r:id="rId40" display="../../../../../../../:f:/g/personal/paula_otalvaro_fonvalmed_gov_co/EgMHZbnQexdMhtDdycUmaHwBipHSVYnDUSXUAS4WDTnM3Q?e=dqST8G" xr:uid="{25AAC3CA-9060-4450-9833-DCBACF5B7C21}"/>
    <hyperlink ref="X7" r:id="rId41" xr:uid="{9D68535E-AD11-4E9A-816F-47E7A25C1B1E}"/>
    <hyperlink ref="X9" r:id="rId42" xr:uid="{B1E56C89-65E0-48BC-8D30-D69A4CDA3CBC}"/>
    <hyperlink ref="AA16" r:id="rId43" xr:uid="{898B1EFB-7D07-490E-BE96-DC201CEBF57F}"/>
  </hyperlinks>
  <pageMargins left="0.7" right="0.7" top="0.75" bottom="0.75" header="0.3" footer="0.3"/>
  <drawing r:id="rId4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C573D-2AB2-4C2B-8A80-26673F104A87}">
  <dimension ref="B2:Q22"/>
  <sheetViews>
    <sheetView zoomScale="85" zoomScaleNormal="85" workbookViewId="0">
      <pane ySplit="6" topLeftCell="A11" activePane="bottomLeft" state="frozen"/>
      <selection pane="bottomLeft" activeCell="J18" sqref="J18"/>
    </sheetView>
  </sheetViews>
  <sheetFormatPr defaultColWidth="11.42578125" defaultRowHeight="11.25"/>
  <cols>
    <col min="1" max="1" width="11.42578125" style="16"/>
    <col min="2" max="2" width="14.28515625" style="16" customWidth="1"/>
    <col min="3" max="3" width="27.85546875" style="16" customWidth="1"/>
    <col min="4" max="4" width="30.7109375" style="21" customWidth="1"/>
    <col min="5" max="6" width="11.42578125" style="16"/>
    <col min="7" max="7" width="16.85546875" style="21" customWidth="1"/>
    <col min="8" max="8" width="26" style="21" customWidth="1"/>
    <col min="9" max="9" width="23.5703125" style="21" customWidth="1"/>
    <col min="10" max="10" width="16.85546875" style="21" customWidth="1"/>
    <col min="11" max="11" width="11.42578125" style="34"/>
    <col min="12" max="12" width="23.140625" style="16" customWidth="1"/>
    <col min="13" max="13" width="33.28515625" style="16" customWidth="1"/>
    <col min="14" max="14" width="24.7109375" style="16" bestFit="1" customWidth="1"/>
    <col min="15" max="15" width="19" style="16" customWidth="1"/>
    <col min="16" max="16" width="30" style="16" customWidth="1"/>
    <col min="17" max="17" width="24.7109375" style="16" customWidth="1"/>
    <col min="18" max="16384" width="11.42578125" style="16"/>
  </cols>
  <sheetData>
    <row r="2" spans="2:17" ht="24" customHeight="1">
      <c r="B2" s="423"/>
      <c r="C2" s="423"/>
      <c r="D2" s="423" t="s">
        <v>834</v>
      </c>
      <c r="E2" s="423"/>
      <c r="F2" s="423"/>
      <c r="G2" s="423"/>
      <c r="H2" s="423"/>
      <c r="I2" s="423"/>
      <c r="J2" s="423"/>
      <c r="K2" s="423"/>
      <c r="L2" s="423"/>
      <c r="M2" s="423"/>
      <c r="N2" s="11" t="s">
        <v>270</v>
      </c>
    </row>
    <row r="3" spans="2:17" ht="24" customHeight="1">
      <c r="B3" s="423"/>
      <c r="C3" s="423"/>
      <c r="D3" s="423"/>
      <c r="E3" s="423"/>
      <c r="F3" s="423"/>
      <c r="G3" s="423"/>
      <c r="H3" s="423"/>
      <c r="I3" s="423"/>
      <c r="J3" s="423"/>
      <c r="K3" s="423"/>
      <c r="L3" s="423"/>
      <c r="M3" s="423"/>
      <c r="N3" s="11" t="s">
        <v>271</v>
      </c>
    </row>
    <row r="4" spans="2:17" ht="22.5">
      <c r="B4" s="423"/>
      <c r="C4" s="423"/>
      <c r="D4" s="423"/>
      <c r="E4" s="423"/>
      <c r="F4" s="423"/>
      <c r="G4" s="423"/>
      <c r="H4" s="423"/>
      <c r="I4" s="423"/>
      <c r="J4" s="423"/>
      <c r="K4" s="423"/>
      <c r="L4" s="423"/>
      <c r="M4" s="423"/>
      <c r="N4" s="14" t="s">
        <v>272</v>
      </c>
    </row>
    <row r="5" spans="2:17" ht="36" customHeight="1">
      <c r="B5" s="424" t="s">
        <v>273</v>
      </c>
      <c r="C5" s="424"/>
      <c r="D5" s="425" t="s">
        <v>835</v>
      </c>
      <c r="E5" s="425"/>
      <c r="F5" s="425"/>
      <c r="G5" s="425"/>
      <c r="H5" s="425"/>
      <c r="I5" s="425"/>
      <c r="J5" s="425"/>
      <c r="K5" s="425"/>
      <c r="L5" s="425"/>
      <c r="M5" s="425"/>
      <c r="N5" s="425"/>
    </row>
    <row r="6" spans="2:17" s="35" customFormat="1" ht="33.75">
      <c r="B6" s="14" t="s">
        <v>275</v>
      </c>
      <c r="C6" s="15" t="s">
        <v>42</v>
      </c>
      <c r="D6" s="15" t="s">
        <v>43</v>
      </c>
      <c r="E6" s="15" t="s">
        <v>44</v>
      </c>
      <c r="F6" s="15" t="s">
        <v>45</v>
      </c>
      <c r="G6" s="15" t="s">
        <v>46</v>
      </c>
      <c r="H6" s="15" t="s">
        <v>47</v>
      </c>
      <c r="I6" s="15" t="s">
        <v>48</v>
      </c>
      <c r="J6" s="15" t="s">
        <v>49</v>
      </c>
      <c r="K6" s="45" t="s">
        <v>50</v>
      </c>
      <c r="L6" s="14" t="s">
        <v>51</v>
      </c>
      <c r="M6" s="14" t="s">
        <v>52</v>
      </c>
      <c r="N6" s="14" t="s">
        <v>53</v>
      </c>
      <c r="O6" s="91" t="s">
        <v>276</v>
      </c>
      <c r="P6" s="14" t="s">
        <v>52</v>
      </c>
      <c r="Q6" s="13" t="s">
        <v>53</v>
      </c>
    </row>
    <row r="7" spans="2:17" ht="45" customHeight="1">
      <c r="B7" s="452" t="s">
        <v>300</v>
      </c>
      <c r="C7" s="452" t="s">
        <v>836</v>
      </c>
      <c r="D7" s="48" t="s">
        <v>837</v>
      </c>
      <c r="E7" s="48"/>
      <c r="F7" s="48"/>
      <c r="G7" s="50">
        <v>1</v>
      </c>
      <c r="H7" s="50" t="s">
        <v>838</v>
      </c>
      <c r="I7" s="48" t="s">
        <v>839</v>
      </c>
      <c r="J7" s="48" t="s">
        <v>475</v>
      </c>
      <c r="K7" s="108">
        <f>IF((L7+O7)&gt;=100%,100%,(L7+O7))</f>
        <v>0.5</v>
      </c>
      <c r="L7" s="108">
        <v>0.25</v>
      </c>
      <c r="M7" s="109" t="s">
        <v>840</v>
      </c>
      <c r="N7" s="110" t="s">
        <v>841</v>
      </c>
      <c r="O7" s="242">
        <v>0.25</v>
      </c>
      <c r="P7" s="236" t="s">
        <v>840</v>
      </c>
      <c r="Q7" s="237" t="s">
        <v>841</v>
      </c>
    </row>
    <row r="8" spans="2:17" ht="33.75">
      <c r="B8" s="452"/>
      <c r="C8" s="452"/>
      <c r="D8" s="48" t="s">
        <v>842</v>
      </c>
      <c r="E8" s="48"/>
      <c r="F8" s="48"/>
      <c r="G8" s="49">
        <v>1</v>
      </c>
      <c r="H8" s="48" t="s">
        <v>843</v>
      </c>
      <c r="I8" s="48" t="s">
        <v>839</v>
      </c>
      <c r="J8" s="48" t="s">
        <v>475</v>
      </c>
      <c r="K8" s="108">
        <f t="shared" ref="K8:K18" si="0">IF((L8+O8)&gt;=100%,100%,(L8+O8))</f>
        <v>0.5</v>
      </c>
      <c r="L8" s="108">
        <v>0.25</v>
      </c>
      <c r="M8" s="109" t="s">
        <v>840</v>
      </c>
      <c r="N8" s="110" t="s">
        <v>841</v>
      </c>
      <c r="O8" s="242">
        <v>0.25</v>
      </c>
      <c r="P8" s="236" t="s">
        <v>840</v>
      </c>
      <c r="Q8" s="238" t="s">
        <v>841</v>
      </c>
    </row>
    <row r="9" spans="2:17" ht="33.75">
      <c r="B9" s="452"/>
      <c r="C9" s="452"/>
      <c r="D9" s="48" t="s">
        <v>844</v>
      </c>
      <c r="E9" s="48"/>
      <c r="F9" s="48"/>
      <c r="G9" s="48">
        <v>1</v>
      </c>
      <c r="H9" s="48" t="s">
        <v>845</v>
      </c>
      <c r="I9" s="48" t="s">
        <v>846</v>
      </c>
      <c r="J9" s="48" t="s">
        <v>83</v>
      </c>
      <c r="K9" s="108">
        <f t="shared" si="0"/>
        <v>0.5</v>
      </c>
      <c r="L9" s="108">
        <v>0.25</v>
      </c>
      <c r="M9" s="109" t="s">
        <v>847</v>
      </c>
      <c r="N9" s="110" t="s">
        <v>15</v>
      </c>
      <c r="O9" s="242">
        <v>0.25</v>
      </c>
      <c r="P9" s="236" t="s">
        <v>847</v>
      </c>
      <c r="Q9" s="238" t="s">
        <v>15</v>
      </c>
    </row>
    <row r="10" spans="2:17" ht="56.25">
      <c r="B10" s="452"/>
      <c r="C10" s="452"/>
      <c r="D10" s="48" t="s">
        <v>848</v>
      </c>
      <c r="E10" s="48"/>
      <c r="F10" s="48"/>
      <c r="G10" s="48">
        <v>1</v>
      </c>
      <c r="H10" s="48" t="s">
        <v>849</v>
      </c>
      <c r="I10" s="48" t="s">
        <v>850</v>
      </c>
      <c r="J10" s="48" t="s">
        <v>83</v>
      </c>
      <c r="K10" s="108">
        <f t="shared" si="0"/>
        <v>0</v>
      </c>
      <c r="L10" s="132">
        <v>0</v>
      </c>
      <c r="M10" s="109" t="s">
        <v>851</v>
      </c>
      <c r="N10" s="109" t="s">
        <v>851</v>
      </c>
      <c r="O10" s="242">
        <v>0</v>
      </c>
      <c r="P10" s="241" t="s">
        <v>851</v>
      </c>
      <c r="Q10" s="241" t="s">
        <v>851</v>
      </c>
    </row>
    <row r="11" spans="2:17" ht="45">
      <c r="B11" s="452"/>
      <c r="C11" s="452"/>
      <c r="D11" s="48" t="s">
        <v>852</v>
      </c>
      <c r="E11" s="48"/>
      <c r="F11" s="48"/>
      <c r="G11" s="48">
        <v>1</v>
      </c>
      <c r="H11" s="48" t="s">
        <v>853</v>
      </c>
      <c r="I11" s="48" t="s">
        <v>854</v>
      </c>
      <c r="J11" s="48" t="s">
        <v>83</v>
      </c>
      <c r="K11" s="108">
        <f t="shared" si="0"/>
        <v>1</v>
      </c>
      <c r="L11" s="108">
        <v>1</v>
      </c>
      <c r="M11" s="109" t="s">
        <v>855</v>
      </c>
      <c r="N11" s="110" t="s">
        <v>856</v>
      </c>
      <c r="O11" s="243">
        <v>1</v>
      </c>
      <c r="P11" s="236" t="s">
        <v>855</v>
      </c>
      <c r="Q11" s="234" t="s">
        <v>857</v>
      </c>
    </row>
    <row r="12" spans="2:17" ht="45">
      <c r="B12" s="548" t="s">
        <v>858</v>
      </c>
      <c r="C12" s="548" t="s">
        <v>859</v>
      </c>
      <c r="D12" s="28" t="s">
        <v>860</v>
      </c>
      <c r="E12" s="51"/>
      <c r="F12" s="29">
        <v>1</v>
      </c>
      <c r="G12" s="28">
        <v>1</v>
      </c>
      <c r="H12" s="28" t="s">
        <v>861</v>
      </c>
      <c r="I12" s="28" t="s">
        <v>862</v>
      </c>
      <c r="J12" s="28" t="s">
        <v>517</v>
      </c>
      <c r="K12" s="111">
        <f t="shared" si="0"/>
        <v>0.5</v>
      </c>
      <c r="L12" s="111">
        <v>0.25</v>
      </c>
      <c r="M12" s="105" t="s">
        <v>863</v>
      </c>
      <c r="N12" s="105" t="s">
        <v>864</v>
      </c>
      <c r="O12" s="235">
        <v>0.25</v>
      </c>
      <c r="P12" s="191" t="s">
        <v>863</v>
      </c>
      <c r="Q12" s="247" t="s">
        <v>864</v>
      </c>
    </row>
    <row r="13" spans="2:17" ht="210">
      <c r="B13" s="548"/>
      <c r="C13" s="548"/>
      <c r="D13" s="28" t="s">
        <v>865</v>
      </c>
      <c r="E13" s="51"/>
      <c r="F13" s="29">
        <v>1</v>
      </c>
      <c r="G13" s="28" t="s">
        <v>514</v>
      </c>
      <c r="H13" s="28" t="s">
        <v>866</v>
      </c>
      <c r="I13" s="28" t="s">
        <v>867</v>
      </c>
      <c r="J13" s="28" t="s">
        <v>83</v>
      </c>
      <c r="K13" s="111">
        <f t="shared" si="0"/>
        <v>0.5</v>
      </c>
      <c r="L13" s="111">
        <v>0.25</v>
      </c>
      <c r="M13" s="105" t="s">
        <v>868</v>
      </c>
      <c r="N13" s="105" t="s">
        <v>869</v>
      </c>
      <c r="O13" s="235">
        <v>0.25</v>
      </c>
      <c r="P13" s="246" t="s">
        <v>868</v>
      </c>
      <c r="Q13" s="245" t="s">
        <v>870</v>
      </c>
    </row>
    <row r="14" spans="2:17" ht="56.25">
      <c r="B14" s="548"/>
      <c r="C14" s="548"/>
      <c r="D14" s="28" t="s">
        <v>871</v>
      </c>
      <c r="E14" s="51"/>
      <c r="F14" s="29">
        <v>1</v>
      </c>
      <c r="G14" s="28" t="s">
        <v>514</v>
      </c>
      <c r="H14" s="28" t="s">
        <v>872</v>
      </c>
      <c r="I14" s="28" t="s">
        <v>812</v>
      </c>
      <c r="J14" s="28" t="s">
        <v>78</v>
      </c>
      <c r="K14" s="111">
        <f t="shared" si="0"/>
        <v>0.5</v>
      </c>
      <c r="L14" s="111">
        <v>0.25</v>
      </c>
      <c r="M14" s="105" t="s">
        <v>873</v>
      </c>
      <c r="N14" s="112" t="s">
        <v>874</v>
      </c>
      <c r="O14" s="233">
        <v>0.25</v>
      </c>
      <c r="P14" s="191" t="s">
        <v>873</v>
      </c>
      <c r="Q14" s="248" t="s">
        <v>874</v>
      </c>
    </row>
    <row r="15" spans="2:17" ht="56.25">
      <c r="B15" s="548"/>
      <c r="C15" s="548"/>
      <c r="D15" s="28" t="s">
        <v>875</v>
      </c>
      <c r="E15" s="51"/>
      <c r="F15" s="29">
        <v>1</v>
      </c>
      <c r="G15" s="28" t="s">
        <v>876</v>
      </c>
      <c r="H15" s="28" t="s">
        <v>877</v>
      </c>
      <c r="I15" s="28" t="s">
        <v>878</v>
      </c>
      <c r="J15" s="28" t="s">
        <v>78</v>
      </c>
      <c r="K15" s="133">
        <f t="shared" si="0"/>
        <v>0</v>
      </c>
      <c r="L15" s="133">
        <v>0</v>
      </c>
      <c r="M15" s="104" t="s">
        <v>851</v>
      </c>
      <c r="N15" s="105" t="s">
        <v>851</v>
      </c>
      <c r="O15" s="157"/>
      <c r="P15" s="202"/>
      <c r="Q15" s="239"/>
    </row>
    <row r="16" spans="2:17" ht="56.25">
      <c r="B16" s="548"/>
      <c r="C16" s="548"/>
      <c r="D16" s="28" t="s">
        <v>879</v>
      </c>
      <c r="E16" s="51"/>
      <c r="F16" s="28" t="s">
        <v>225</v>
      </c>
      <c r="G16" s="28" t="s">
        <v>514</v>
      </c>
      <c r="H16" s="28" t="s">
        <v>880</v>
      </c>
      <c r="I16" s="28" t="s">
        <v>881</v>
      </c>
      <c r="J16" s="28" t="s">
        <v>475</v>
      </c>
      <c r="K16" s="111">
        <f t="shared" si="0"/>
        <v>0.5</v>
      </c>
      <c r="L16" s="111">
        <v>0.25</v>
      </c>
      <c r="M16" s="105" t="s">
        <v>882</v>
      </c>
      <c r="N16" s="112" t="s">
        <v>883</v>
      </c>
      <c r="O16" s="249">
        <v>0.25</v>
      </c>
      <c r="P16" s="244" t="s">
        <v>882</v>
      </c>
      <c r="Q16" s="210" t="s">
        <v>883</v>
      </c>
    </row>
    <row r="17" spans="2:17" ht="67.5">
      <c r="B17" s="548"/>
      <c r="C17" s="28" t="s">
        <v>884</v>
      </c>
      <c r="D17" s="28" t="s">
        <v>885</v>
      </c>
      <c r="E17" s="51"/>
      <c r="F17" s="28" t="s">
        <v>225</v>
      </c>
      <c r="G17" s="28" t="s">
        <v>514</v>
      </c>
      <c r="H17" s="28" t="s">
        <v>886</v>
      </c>
      <c r="I17" s="28" t="s">
        <v>887</v>
      </c>
      <c r="J17" s="28" t="s">
        <v>475</v>
      </c>
      <c r="K17" s="111">
        <f t="shared" si="0"/>
        <v>0.25</v>
      </c>
      <c r="L17" s="111">
        <v>0.25</v>
      </c>
      <c r="M17" s="105" t="s">
        <v>888</v>
      </c>
      <c r="N17" s="105" t="s">
        <v>889</v>
      </c>
      <c r="O17" s="157"/>
      <c r="P17" s="202"/>
      <c r="Q17" s="240"/>
    </row>
    <row r="18" spans="2:17" ht="56.25">
      <c r="B18" s="548"/>
      <c r="C18" s="28" t="s">
        <v>890</v>
      </c>
      <c r="D18" s="28" t="s">
        <v>891</v>
      </c>
      <c r="E18" s="51"/>
      <c r="F18" s="28" t="s">
        <v>225</v>
      </c>
      <c r="G18" s="28" t="s">
        <v>892</v>
      </c>
      <c r="H18" s="28" t="s">
        <v>893</v>
      </c>
      <c r="I18" s="28" t="s">
        <v>894</v>
      </c>
      <c r="J18" s="28" t="s">
        <v>475</v>
      </c>
      <c r="K18" s="111">
        <f t="shared" si="0"/>
        <v>0.5</v>
      </c>
      <c r="L18" s="111">
        <v>0.25</v>
      </c>
      <c r="M18" s="105" t="s">
        <v>895</v>
      </c>
      <c r="N18" s="112" t="s">
        <v>856</v>
      </c>
      <c r="O18" s="235">
        <v>0.25</v>
      </c>
      <c r="P18" s="244" t="s">
        <v>895</v>
      </c>
      <c r="Q18" s="250" t="s">
        <v>856</v>
      </c>
    </row>
    <row r="22" spans="2:17">
      <c r="C22" s="16" t="s">
        <v>896</v>
      </c>
    </row>
  </sheetData>
  <mergeCells count="8">
    <mergeCell ref="D2:M4"/>
    <mergeCell ref="B5:C5"/>
    <mergeCell ref="D5:N5"/>
    <mergeCell ref="B12:B18"/>
    <mergeCell ref="C7:C11"/>
    <mergeCell ref="B7:B11"/>
    <mergeCell ref="C12:C16"/>
    <mergeCell ref="B2:C4"/>
  </mergeCells>
  <hyperlinks>
    <hyperlink ref="N7" r:id="rId1" display="https://fondom.sharepoint.com/:f:/r/sites/fonval_intranet/Documentos compartidos/MODELO DE OPERACION POR PROCESOS MOP/Gesti%C3%B3n contractual/6. Manuales?csf=1&amp;web=1&amp;e=5B9KyJ" xr:uid="{6C39A509-357E-4C47-B848-A5615E184069}"/>
    <hyperlink ref="N8" r:id="rId2" display="https://fondom.sharepoint.com/:f:/r/sites/fonval_intranet/Documentos compartidos/MODELO DE OPERACION POR PROCESOS MOP/Gesti%C3%B3n contractual/6. Manuales?csf=1&amp;web=1&amp;e=5B9KyJ" xr:uid="{D74D6596-66D2-4E79-9CC1-150B2D85515D}"/>
    <hyperlink ref="N18" r:id="rId3" display="https://fondom.sharepoint.com/:f:/s/fonval_intranet/EujD9AxdRTFFlZElNYsLh1UBgUsk4ysEH8hexAgYFxrioQ?e=iA17PP" xr:uid="{787C4AD3-0099-49A5-9997-A1F34AEBF79C}"/>
    <hyperlink ref="N16" r:id="rId4" display="https://fondom.sharepoint.com/:f:/s/fonval_intranet/EvqXnuvbgQ5BnBhKUJN-Dr0BBliLrf0Y4VaeH9DreT5dlQ?e=FgzGQo" xr:uid="{BBCCF4DB-03C2-415F-9457-945D83A6FB09}"/>
    <hyperlink ref="N14" r:id="rId5" display="https://fondom.sharepoint.com/:f:/s/fonval_intranet/EoG70uEigtpEj9Xal55nsM0B9ium4jtsAhDI83Uu_e4m4w?e=AZqUJJ" xr:uid="{1D4093CC-ADBB-4D3A-8151-EFA48C175181}"/>
    <hyperlink ref="N11" r:id="rId6" display="https://fondom.sharepoint.com/:f:/s/fonval_intranet/EujD9AxdRTFFlZElNYsLh1UBgUsk4ysEH8hexAgYFxrioQ?e=bZZBaj" xr:uid="{DCEA8D5A-63E3-4B4D-849E-171343C45431}"/>
    <hyperlink ref="N9" r:id="rId7" display="https://fondom.sharepoint.com/:f:/r/sites/fonval_intranet/Documentos compartidos/MODELO DE OPERACION POR PROCESOS MOP/Gesti%C3%B3n contractual?csf=1&amp;web=1&amp;e=Z021zG" xr:uid="{8F919381-8882-419F-9178-022824E125D6}"/>
    <hyperlink ref="Q14" r:id="rId8" xr:uid="{32683BB2-91D6-4AB8-A3DE-AB21C1C69DAC}"/>
    <hyperlink ref="Q11" r:id="rId9" xr:uid="{8CF094CC-125D-49F1-B86C-59203DC2BA79}"/>
    <hyperlink ref="Q7" r:id="rId10" xr:uid="{06419176-4FDB-41EC-8D02-79F8C3052C2F}"/>
    <hyperlink ref="Q8" r:id="rId11" xr:uid="{C48D9864-5992-40AA-ACDF-C8CC42E50085}"/>
    <hyperlink ref="Q9" r:id="rId12" xr:uid="{3B2BE087-F4BE-443A-B49D-9B6C783CB4A5}"/>
    <hyperlink ref="Q13" r:id="rId13" display="01. CONTRATOS DE PS PERSONA NATURAL" xr:uid="{E174D1EF-2DC5-41DD-ACB0-A7B89454B6CE}"/>
    <hyperlink ref="Q16" r:id="rId14" xr:uid="{E0ADC212-5F41-4A29-B734-4502BA6F4F45}"/>
    <hyperlink ref="Q18" r:id="rId15" xr:uid="{C5C2AADC-F644-40C9-86CC-0A4C892D1A48}"/>
  </hyperlinks>
  <pageMargins left="0.7" right="0.7" top="0.75" bottom="0.75" header="0.3" footer="0.3"/>
  <drawing r:id="rId1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0B1E-C306-403E-B9CE-4B8F9912584A}">
  <dimension ref="B2:S51"/>
  <sheetViews>
    <sheetView topLeftCell="B1" zoomScale="115" zoomScaleNormal="115" workbookViewId="0">
      <pane ySplit="6" topLeftCell="A12" activePane="bottomLeft" state="frozen"/>
      <selection pane="bottomLeft" activeCell="P43" sqref="P43"/>
    </sheetView>
  </sheetViews>
  <sheetFormatPr defaultColWidth="11.42578125" defaultRowHeight="11.25"/>
  <cols>
    <col min="1" max="1" width="11.42578125" style="16"/>
    <col min="2" max="2" width="19" style="16" customWidth="1"/>
    <col min="3" max="3" width="27.85546875" style="16" customWidth="1"/>
    <col min="4" max="4" width="30.7109375" style="21" customWidth="1"/>
    <col min="5" max="6" width="11.42578125" style="16"/>
    <col min="7" max="7" width="16.7109375" style="21" bestFit="1" customWidth="1"/>
    <col min="8" max="8" width="26" style="21" customWidth="1"/>
    <col min="9" max="9" width="23.5703125" style="21" customWidth="1"/>
    <col min="10" max="10" width="16.85546875" style="21" customWidth="1"/>
    <col min="11" max="11" width="11.42578125" style="34"/>
    <col min="12" max="12" width="16" style="16" customWidth="1"/>
    <col min="13" max="13" width="6.85546875" style="16" customWidth="1"/>
    <col min="14" max="14" width="33.28515625" style="16" customWidth="1"/>
    <col min="15" max="15" width="38.85546875" style="16" customWidth="1"/>
    <col min="16" max="16" width="19.42578125" style="16" customWidth="1"/>
    <col min="17" max="17" width="6.5703125" style="16" customWidth="1"/>
    <col min="18" max="18" width="44.140625" style="16" customWidth="1"/>
    <col min="19" max="19" width="37.5703125" style="16" customWidth="1"/>
    <col min="20" max="16384" width="11.42578125" style="16"/>
  </cols>
  <sheetData>
    <row r="2" spans="2:19" ht="24" customHeight="1">
      <c r="B2" s="423"/>
      <c r="C2" s="423"/>
      <c r="D2" s="423" t="s">
        <v>897</v>
      </c>
      <c r="E2" s="423"/>
      <c r="F2" s="423"/>
      <c r="G2" s="423"/>
      <c r="H2" s="423"/>
      <c r="I2" s="423"/>
      <c r="J2" s="423"/>
      <c r="K2" s="423"/>
      <c r="L2" s="423"/>
      <c r="M2" s="423"/>
      <c r="N2" s="423"/>
      <c r="O2" s="11" t="s">
        <v>270</v>
      </c>
    </row>
    <row r="3" spans="2:19" ht="24" customHeight="1">
      <c r="B3" s="423"/>
      <c r="C3" s="423"/>
      <c r="D3" s="423"/>
      <c r="E3" s="423"/>
      <c r="F3" s="423"/>
      <c r="G3" s="423"/>
      <c r="H3" s="423"/>
      <c r="I3" s="423"/>
      <c r="J3" s="423"/>
      <c r="K3" s="423"/>
      <c r="L3" s="423"/>
      <c r="M3" s="423"/>
      <c r="N3" s="423"/>
      <c r="O3" s="11" t="s">
        <v>271</v>
      </c>
    </row>
    <row r="4" spans="2:19">
      <c r="B4" s="423"/>
      <c r="C4" s="423"/>
      <c r="D4" s="423"/>
      <c r="E4" s="423"/>
      <c r="F4" s="423"/>
      <c r="G4" s="423"/>
      <c r="H4" s="423"/>
      <c r="I4" s="423"/>
      <c r="J4" s="423"/>
      <c r="K4" s="423"/>
      <c r="L4" s="423"/>
      <c r="M4" s="423"/>
      <c r="N4" s="423"/>
      <c r="O4" s="14" t="s">
        <v>272</v>
      </c>
    </row>
    <row r="5" spans="2:19" ht="36" customHeight="1">
      <c r="B5" s="424" t="s">
        <v>273</v>
      </c>
      <c r="C5" s="424"/>
      <c r="D5" s="425" t="s">
        <v>898</v>
      </c>
      <c r="E5" s="425"/>
      <c r="F5" s="425"/>
      <c r="G5" s="425"/>
      <c r="H5" s="425"/>
      <c r="I5" s="425"/>
      <c r="J5" s="425"/>
      <c r="K5" s="425"/>
      <c r="L5" s="425"/>
      <c r="M5" s="425"/>
      <c r="N5" s="425"/>
      <c r="O5" s="425"/>
    </row>
    <row r="6" spans="2:19" s="35" customFormat="1" ht="34.5" thickBot="1">
      <c r="B6" s="13" t="s">
        <v>275</v>
      </c>
      <c r="C6" s="61" t="s">
        <v>42</v>
      </c>
      <c r="D6" s="61" t="s">
        <v>43</v>
      </c>
      <c r="E6" s="61" t="s">
        <v>44</v>
      </c>
      <c r="F6" s="61" t="s">
        <v>45</v>
      </c>
      <c r="G6" s="61" t="s">
        <v>46</v>
      </c>
      <c r="H6" s="61" t="s">
        <v>47</v>
      </c>
      <c r="I6" s="61" t="s">
        <v>48</v>
      </c>
      <c r="J6" s="61" t="s">
        <v>49</v>
      </c>
      <c r="K6" s="62" t="s">
        <v>50</v>
      </c>
      <c r="L6" s="560" t="s">
        <v>51</v>
      </c>
      <c r="M6" s="561"/>
      <c r="N6" s="13" t="s">
        <v>52</v>
      </c>
      <c r="O6" s="13" t="s">
        <v>53</v>
      </c>
      <c r="P6" s="565" t="s">
        <v>276</v>
      </c>
      <c r="Q6" s="566"/>
      <c r="R6" s="13" t="s">
        <v>52</v>
      </c>
      <c r="S6" s="13" t="s">
        <v>53</v>
      </c>
    </row>
    <row r="7" spans="2:19" ht="109.5" customHeight="1">
      <c r="B7" s="554" t="s">
        <v>899</v>
      </c>
      <c r="C7" s="82" t="s">
        <v>900</v>
      </c>
      <c r="D7" s="82" t="s">
        <v>901</v>
      </c>
      <c r="E7" s="83"/>
      <c r="F7" s="83" t="s">
        <v>902</v>
      </c>
      <c r="G7" s="82" t="s">
        <v>903</v>
      </c>
      <c r="H7" s="82" t="s">
        <v>904</v>
      </c>
      <c r="I7" s="82" t="s">
        <v>905</v>
      </c>
      <c r="J7" s="82" t="s">
        <v>83</v>
      </c>
      <c r="K7" s="124">
        <f>+SUM(L7)</f>
        <v>0.25</v>
      </c>
      <c r="L7" s="379">
        <v>0.25</v>
      </c>
      <c r="M7" s="380"/>
      <c r="N7" s="82" t="s">
        <v>906</v>
      </c>
      <c r="O7" s="183" t="s">
        <v>907</v>
      </c>
      <c r="P7" s="376">
        <v>0.25</v>
      </c>
      <c r="Q7" s="377"/>
      <c r="R7" s="75" t="s">
        <v>906</v>
      </c>
      <c r="S7" s="212" t="s">
        <v>908</v>
      </c>
    </row>
    <row r="8" spans="2:19" ht="75">
      <c r="B8" s="555"/>
      <c r="C8" s="548" t="s">
        <v>909</v>
      </c>
      <c r="D8" s="28" t="s">
        <v>910</v>
      </c>
      <c r="E8" s="51"/>
      <c r="F8" s="52">
        <v>1</v>
      </c>
      <c r="G8" s="28"/>
      <c r="H8" s="28" t="s">
        <v>911</v>
      </c>
      <c r="I8" s="28" t="s">
        <v>912</v>
      </c>
      <c r="J8" s="28" t="s">
        <v>517</v>
      </c>
      <c r="K8" s="44">
        <v>1</v>
      </c>
      <c r="L8" s="381">
        <v>1</v>
      </c>
      <c r="M8" s="382"/>
      <c r="N8" s="28" t="s">
        <v>913</v>
      </c>
      <c r="O8" s="213" t="s">
        <v>914</v>
      </c>
      <c r="P8" s="376">
        <v>0</v>
      </c>
      <c r="Q8" s="377"/>
      <c r="R8" s="206"/>
      <c r="S8" s="206"/>
    </row>
    <row r="9" spans="2:19" ht="33.75">
      <c r="B9" s="555"/>
      <c r="C9" s="548"/>
      <c r="D9" s="28" t="s">
        <v>915</v>
      </c>
      <c r="E9" s="51"/>
      <c r="F9" s="52">
        <v>1</v>
      </c>
      <c r="G9" s="28"/>
      <c r="H9" s="28" t="s">
        <v>916</v>
      </c>
      <c r="I9" s="28" t="s">
        <v>812</v>
      </c>
      <c r="J9" s="28" t="s">
        <v>78</v>
      </c>
      <c r="K9" s="44">
        <f t="shared" ref="K9:K10" si="0">+SUM(L9)</f>
        <v>0</v>
      </c>
      <c r="L9" s="381">
        <v>0</v>
      </c>
      <c r="M9" s="382"/>
      <c r="N9" s="28" t="s">
        <v>917</v>
      </c>
      <c r="O9" s="71" t="s">
        <v>918</v>
      </c>
      <c r="P9" s="376">
        <v>0</v>
      </c>
      <c r="Q9" s="377"/>
      <c r="R9" s="75" t="s">
        <v>917</v>
      </c>
      <c r="S9" s="75" t="s">
        <v>918</v>
      </c>
    </row>
    <row r="10" spans="2:19" ht="75.75" thickBot="1">
      <c r="B10" s="571"/>
      <c r="C10" s="417"/>
      <c r="D10" s="66" t="s">
        <v>919</v>
      </c>
      <c r="E10" s="69"/>
      <c r="F10" s="150">
        <v>1</v>
      </c>
      <c r="G10" s="66">
        <v>4</v>
      </c>
      <c r="H10" s="66" t="s">
        <v>920</v>
      </c>
      <c r="I10" s="66" t="s">
        <v>831</v>
      </c>
      <c r="J10" s="66" t="s">
        <v>78</v>
      </c>
      <c r="K10" s="151">
        <f t="shared" si="0"/>
        <v>0.25</v>
      </c>
      <c r="L10" s="383">
        <v>0.25</v>
      </c>
      <c r="M10" s="384"/>
      <c r="N10" s="66" t="s">
        <v>921</v>
      </c>
      <c r="O10" s="214" t="s">
        <v>922</v>
      </c>
      <c r="P10" s="376">
        <v>0.25</v>
      </c>
      <c r="Q10" s="377"/>
      <c r="R10" s="75" t="s">
        <v>923</v>
      </c>
      <c r="S10" s="216" t="s">
        <v>924</v>
      </c>
    </row>
    <row r="11" spans="2:19" ht="140.25" customHeight="1">
      <c r="B11" s="554" t="s">
        <v>925</v>
      </c>
      <c r="C11" s="553" t="s">
        <v>926</v>
      </c>
      <c r="D11" s="82" t="s">
        <v>927</v>
      </c>
      <c r="E11" s="83"/>
      <c r="F11" s="83">
        <v>8</v>
      </c>
      <c r="G11" s="82">
        <v>24</v>
      </c>
      <c r="H11" s="82" t="s">
        <v>928</v>
      </c>
      <c r="I11" s="82" t="s">
        <v>929</v>
      </c>
      <c r="J11" s="82" t="s">
        <v>78</v>
      </c>
      <c r="K11" s="124">
        <f>+L11/G11</f>
        <v>0</v>
      </c>
      <c r="L11" s="385">
        <v>0</v>
      </c>
      <c r="M11" s="386"/>
      <c r="N11" s="82" t="s">
        <v>930</v>
      </c>
      <c r="O11" s="183" t="s">
        <v>931</v>
      </c>
      <c r="P11" s="376"/>
      <c r="Q11" s="377"/>
      <c r="R11" s="75"/>
      <c r="S11" s="216"/>
    </row>
    <row r="12" spans="2:19" ht="214.5" thickBot="1">
      <c r="B12" s="556"/>
      <c r="C12" s="572"/>
      <c r="D12" s="84" t="s">
        <v>932</v>
      </c>
      <c r="E12" s="85"/>
      <c r="F12" s="85"/>
      <c r="G12" s="84">
        <v>25</v>
      </c>
      <c r="H12" s="84" t="s">
        <v>933</v>
      </c>
      <c r="I12" s="84" t="s">
        <v>929</v>
      </c>
      <c r="J12" s="84" t="s">
        <v>78</v>
      </c>
      <c r="K12" s="107">
        <f>+L12/G12</f>
        <v>0</v>
      </c>
      <c r="L12" s="387">
        <v>0</v>
      </c>
      <c r="M12" s="388"/>
      <c r="N12" s="84" t="s">
        <v>934</v>
      </c>
      <c r="O12" s="184" t="s">
        <v>935</v>
      </c>
      <c r="P12" s="194">
        <v>0</v>
      </c>
      <c r="Q12" s="378"/>
      <c r="R12" s="200" t="s">
        <v>936</v>
      </c>
      <c r="S12" s="220" t="s">
        <v>937</v>
      </c>
    </row>
    <row r="13" spans="2:19" ht="22.5">
      <c r="B13" s="581" t="s">
        <v>938</v>
      </c>
      <c r="C13" s="419" t="s">
        <v>939</v>
      </c>
      <c r="D13" s="419" t="s">
        <v>940</v>
      </c>
      <c r="E13" s="552"/>
      <c r="F13" s="574">
        <v>1</v>
      </c>
      <c r="G13" s="552">
        <v>1219</v>
      </c>
      <c r="H13" s="67" t="s">
        <v>941</v>
      </c>
      <c r="I13" s="419" t="s">
        <v>942</v>
      </c>
      <c r="J13" s="419" t="s">
        <v>83</v>
      </c>
      <c r="K13" s="562">
        <f>IF((M13+Q13)&lt;100%,(M13+Q13),100%)</f>
        <v>0.35110746513535684</v>
      </c>
      <c r="L13" s="70">
        <v>83</v>
      </c>
      <c r="M13" s="562">
        <f>SUM(L13:L17)/$G$13</f>
        <v>0.20016406890894176</v>
      </c>
      <c r="N13" s="419" t="s">
        <v>943</v>
      </c>
      <c r="O13" s="567" t="s">
        <v>944</v>
      </c>
      <c r="P13" s="206">
        <v>38</v>
      </c>
      <c r="Q13" s="562">
        <f>SUM(P13:P17)/$G$13</f>
        <v>0.15094339622641509</v>
      </c>
      <c r="R13" s="586" t="s">
        <v>943</v>
      </c>
      <c r="S13" s="587" t="s">
        <v>945</v>
      </c>
    </row>
    <row r="14" spans="2:19" ht="15" customHeight="1">
      <c r="B14" s="555"/>
      <c r="C14" s="548"/>
      <c r="D14" s="548"/>
      <c r="E14" s="573"/>
      <c r="F14" s="575"/>
      <c r="G14" s="573"/>
      <c r="H14" s="28" t="s">
        <v>946</v>
      </c>
      <c r="I14" s="548"/>
      <c r="J14" s="548"/>
      <c r="K14" s="563"/>
      <c r="L14" s="51">
        <v>69</v>
      </c>
      <c r="M14" s="563"/>
      <c r="N14" s="548"/>
      <c r="O14" s="568"/>
      <c r="P14" s="206">
        <v>24</v>
      </c>
      <c r="Q14" s="563"/>
      <c r="R14" s="586"/>
      <c r="S14" s="587"/>
    </row>
    <row r="15" spans="2:19" ht="15" customHeight="1">
      <c r="B15" s="555"/>
      <c r="C15" s="548"/>
      <c r="D15" s="548"/>
      <c r="E15" s="573"/>
      <c r="F15" s="575"/>
      <c r="G15" s="573"/>
      <c r="H15" s="28" t="s">
        <v>947</v>
      </c>
      <c r="I15" s="548"/>
      <c r="J15" s="548"/>
      <c r="K15" s="563"/>
      <c r="L15" s="51">
        <v>61</v>
      </c>
      <c r="M15" s="563"/>
      <c r="N15" s="548"/>
      <c r="O15" s="568"/>
      <c r="P15" s="206">
        <v>24</v>
      </c>
      <c r="Q15" s="563"/>
      <c r="R15" s="586"/>
      <c r="S15" s="587"/>
    </row>
    <row r="16" spans="2:19" ht="22.5">
      <c r="B16" s="555"/>
      <c r="C16" s="548"/>
      <c r="D16" s="548"/>
      <c r="E16" s="573"/>
      <c r="F16" s="575"/>
      <c r="G16" s="573"/>
      <c r="H16" s="28" t="s">
        <v>948</v>
      </c>
      <c r="I16" s="548"/>
      <c r="J16" s="548"/>
      <c r="K16" s="563"/>
      <c r="L16" s="51">
        <v>0</v>
      </c>
      <c r="M16" s="563"/>
      <c r="N16" s="548"/>
      <c r="O16" s="568"/>
      <c r="P16" s="206">
        <v>7</v>
      </c>
      <c r="Q16" s="563"/>
      <c r="R16" s="586"/>
      <c r="S16" s="587"/>
    </row>
    <row r="17" spans="2:19" ht="22.5">
      <c r="B17" s="555"/>
      <c r="C17" s="548"/>
      <c r="D17" s="548"/>
      <c r="E17" s="573"/>
      <c r="F17" s="575"/>
      <c r="G17" s="573"/>
      <c r="H17" s="28" t="s">
        <v>949</v>
      </c>
      <c r="I17" s="548"/>
      <c r="J17" s="548"/>
      <c r="K17" s="563"/>
      <c r="L17" s="51">
        <v>31</v>
      </c>
      <c r="M17" s="563"/>
      <c r="N17" s="548"/>
      <c r="O17" s="568"/>
      <c r="P17" s="206">
        <v>91</v>
      </c>
      <c r="Q17" s="563"/>
      <c r="R17" s="586"/>
      <c r="S17" s="587"/>
    </row>
    <row r="18" spans="2:19" ht="22.5">
      <c r="B18" s="555"/>
      <c r="C18" s="548" t="s">
        <v>950</v>
      </c>
      <c r="D18" s="548" t="s">
        <v>951</v>
      </c>
      <c r="E18" s="573"/>
      <c r="F18" s="575">
        <v>1</v>
      </c>
      <c r="G18" s="573">
        <v>742</v>
      </c>
      <c r="H18" s="28" t="s">
        <v>952</v>
      </c>
      <c r="I18" s="548" t="s">
        <v>942</v>
      </c>
      <c r="J18" s="573" t="s">
        <v>83</v>
      </c>
      <c r="K18" s="563">
        <f>IF((M18+Q18)&lt;100%,(M18+Q18),100%)</f>
        <v>0.50673854447439359</v>
      </c>
      <c r="L18" s="51">
        <v>24</v>
      </c>
      <c r="M18" s="563">
        <f>+SUM(L18:L24)/$G$18</f>
        <v>0.19002695417789758</v>
      </c>
      <c r="N18" s="548" t="s">
        <v>943</v>
      </c>
      <c r="O18" s="582" t="s">
        <v>944</v>
      </c>
      <c r="P18" s="206">
        <v>8</v>
      </c>
      <c r="Q18" s="563">
        <f>+SUM(P18:P24)/$G$18</f>
        <v>0.31671159029649598</v>
      </c>
      <c r="R18" s="586" t="s">
        <v>943</v>
      </c>
      <c r="S18" s="587" t="s">
        <v>945</v>
      </c>
    </row>
    <row r="19" spans="2:19" ht="15" customHeight="1">
      <c r="B19" s="555"/>
      <c r="C19" s="548"/>
      <c r="D19" s="548"/>
      <c r="E19" s="573"/>
      <c r="F19" s="575"/>
      <c r="G19" s="573"/>
      <c r="H19" s="28" t="s">
        <v>953</v>
      </c>
      <c r="I19" s="548"/>
      <c r="J19" s="573"/>
      <c r="K19" s="563"/>
      <c r="L19" s="51">
        <v>33</v>
      </c>
      <c r="M19" s="563"/>
      <c r="N19" s="548"/>
      <c r="O19" s="583"/>
      <c r="P19" s="206">
        <v>23</v>
      </c>
      <c r="Q19" s="563"/>
      <c r="R19" s="586"/>
      <c r="S19" s="587"/>
    </row>
    <row r="20" spans="2:19" ht="22.5">
      <c r="B20" s="555"/>
      <c r="C20" s="548"/>
      <c r="D20" s="548"/>
      <c r="E20" s="573"/>
      <c r="F20" s="575"/>
      <c r="G20" s="573"/>
      <c r="H20" s="28" t="s">
        <v>954</v>
      </c>
      <c r="I20" s="548"/>
      <c r="J20" s="573"/>
      <c r="K20" s="563"/>
      <c r="L20" s="51">
        <v>7</v>
      </c>
      <c r="M20" s="563"/>
      <c r="N20" s="548"/>
      <c r="O20" s="583"/>
      <c r="P20" s="206">
        <v>10</v>
      </c>
      <c r="Q20" s="563"/>
      <c r="R20" s="586"/>
      <c r="S20" s="587"/>
    </row>
    <row r="21" spans="2:19" ht="15" customHeight="1">
      <c r="B21" s="555"/>
      <c r="C21" s="548"/>
      <c r="D21" s="548"/>
      <c r="E21" s="573"/>
      <c r="F21" s="575"/>
      <c r="G21" s="573"/>
      <c r="H21" s="28" t="s">
        <v>955</v>
      </c>
      <c r="I21" s="548"/>
      <c r="J21" s="573"/>
      <c r="K21" s="563"/>
      <c r="L21" s="51">
        <v>68</v>
      </c>
      <c r="M21" s="563"/>
      <c r="N21" s="548"/>
      <c r="O21" s="583"/>
      <c r="P21" s="206">
        <v>194</v>
      </c>
      <c r="Q21" s="563"/>
      <c r="R21" s="586"/>
      <c r="S21" s="587"/>
    </row>
    <row r="22" spans="2:19" ht="22.5">
      <c r="B22" s="555"/>
      <c r="C22" s="548"/>
      <c r="D22" s="548"/>
      <c r="E22" s="573"/>
      <c r="F22" s="575"/>
      <c r="G22" s="573"/>
      <c r="H22" s="28" t="s">
        <v>956</v>
      </c>
      <c r="I22" s="548"/>
      <c r="J22" s="573"/>
      <c r="K22" s="563"/>
      <c r="L22" s="51">
        <v>2</v>
      </c>
      <c r="M22" s="563"/>
      <c r="N22" s="548"/>
      <c r="O22" s="583"/>
      <c r="P22" s="206">
        <v>0</v>
      </c>
      <c r="Q22" s="563"/>
      <c r="R22" s="586"/>
      <c r="S22" s="587"/>
    </row>
    <row r="23" spans="2:19" ht="15" customHeight="1">
      <c r="B23" s="555"/>
      <c r="C23" s="548"/>
      <c r="D23" s="548"/>
      <c r="E23" s="573"/>
      <c r="F23" s="575"/>
      <c r="G23" s="573"/>
      <c r="H23" s="28" t="s">
        <v>957</v>
      </c>
      <c r="I23" s="548"/>
      <c r="J23" s="573"/>
      <c r="K23" s="563"/>
      <c r="L23" s="51">
        <v>7</v>
      </c>
      <c r="M23" s="563"/>
      <c r="N23" s="548"/>
      <c r="O23" s="583"/>
      <c r="P23" s="206">
        <v>0</v>
      </c>
      <c r="Q23" s="563"/>
      <c r="R23" s="586"/>
      <c r="S23" s="587"/>
    </row>
    <row r="24" spans="2:19" ht="15" customHeight="1">
      <c r="B24" s="555"/>
      <c r="C24" s="548"/>
      <c r="D24" s="548"/>
      <c r="E24" s="573"/>
      <c r="F24" s="575"/>
      <c r="G24" s="573"/>
      <c r="H24" s="28" t="s">
        <v>958</v>
      </c>
      <c r="I24" s="548"/>
      <c r="J24" s="573"/>
      <c r="K24" s="563"/>
      <c r="L24" s="51">
        <v>0</v>
      </c>
      <c r="M24" s="563"/>
      <c r="N24" s="548"/>
      <c r="O24" s="583"/>
      <c r="P24" s="206">
        <v>0</v>
      </c>
      <c r="Q24" s="563"/>
      <c r="R24" s="586"/>
      <c r="S24" s="587"/>
    </row>
    <row r="25" spans="2:19" ht="15" customHeight="1">
      <c r="B25" s="555"/>
      <c r="C25" s="548" t="s">
        <v>959</v>
      </c>
      <c r="D25" s="573" t="s">
        <v>960</v>
      </c>
      <c r="E25" s="573"/>
      <c r="F25" s="575">
        <v>1</v>
      </c>
      <c r="G25" s="573">
        <v>1080</v>
      </c>
      <c r="H25" s="28" t="s">
        <v>961</v>
      </c>
      <c r="I25" s="548" t="s">
        <v>942</v>
      </c>
      <c r="J25" s="573" t="s">
        <v>83</v>
      </c>
      <c r="K25" s="563">
        <f>IF((M25+Q25)&lt;100%,(M25+Q25),100%)</f>
        <v>0.39166666666666672</v>
      </c>
      <c r="L25" s="51">
        <v>24</v>
      </c>
      <c r="M25" s="563">
        <f>+SUM(L25:L32)/$G$25</f>
        <v>0.13055555555555556</v>
      </c>
      <c r="N25" s="548" t="s">
        <v>943</v>
      </c>
      <c r="O25" s="582" t="s">
        <v>944</v>
      </c>
      <c r="P25" s="206">
        <v>153</v>
      </c>
      <c r="Q25" s="563">
        <f>+SUM(P25:P32)/$G$25</f>
        <v>0.26111111111111113</v>
      </c>
      <c r="R25" s="586" t="s">
        <v>943</v>
      </c>
      <c r="S25" s="587" t="s">
        <v>945</v>
      </c>
    </row>
    <row r="26" spans="2:19" ht="15" customHeight="1">
      <c r="B26" s="555"/>
      <c r="C26" s="548"/>
      <c r="D26" s="573"/>
      <c r="E26" s="573"/>
      <c r="F26" s="575"/>
      <c r="G26" s="573"/>
      <c r="H26" s="28" t="s">
        <v>962</v>
      </c>
      <c r="I26" s="548"/>
      <c r="J26" s="573"/>
      <c r="K26" s="563"/>
      <c r="L26" s="51">
        <v>33</v>
      </c>
      <c r="M26" s="563"/>
      <c r="N26" s="548"/>
      <c r="O26" s="583"/>
      <c r="P26" s="206">
        <v>2</v>
      </c>
      <c r="Q26" s="563"/>
      <c r="R26" s="586"/>
      <c r="S26" s="587"/>
    </row>
    <row r="27" spans="2:19" ht="24.75" customHeight="1">
      <c r="B27" s="555"/>
      <c r="C27" s="548"/>
      <c r="D27" s="573"/>
      <c r="E27" s="573"/>
      <c r="F27" s="575"/>
      <c r="G27" s="573"/>
      <c r="H27" s="28" t="s">
        <v>963</v>
      </c>
      <c r="I27" s="548"/>
      <c r="J27" s="573"/>
      <c r="K27" s="563"/>
      <c r="L27" s="51">
        <v>7</v>
      </c>
      <c r="M27" s="563"/>
      <c r="N27" s="548"/>
      <c r="O27" s="583"/>
      <c r="P27" s="206">
        <v>0</v>
      </c>
      <c r="Q27" s="563"/>
      <c r="R27" s="586"/>
      <c r="S27" s="587"/>
    </row>
    <row r="28" spans="2:19" ht="15" customHeight="1">
      <c r="B28" s="555"/>
      <c r="C28" s="548"/>
      <c r="D28" s="573"/>
      <c r="E28" s="573"/>
      <c r="F28" s="575"/>
      <c r="G28" s="573"/>
      <c r="H28" s="28" t="s">
        <v>964</v>
      </c>
      <c r="I28" s="548"/>
      <c r="J28" s="573"/>
      <c r="K28" s="563"/>
      <c r="L28" s="51">
        <v>68</v>
      </c>
      <c r="M28" s="563"/>
      <c r="N28" s="548"/>
      <c r="O28" s="583"/>
      <c r="P28" s="206">
        <v>0</v>
      </c>
      <c r="Q28" s="563"/>
      <c r="R28" s="586"/>
      <c r="S28" s="587"/>
    </row>
    <row r="29" spans="2:19" ht="15" customHeight="1">
      <c r="B29" s="555"/>
      <c r="C29" s="548"/>
      <c r="D29" s="573"/>
      <c r="E29" s="573"/>
      <c r="F29" s="575"/>
      <c r="G29" s="573"/>
      <c r="H29" s="28" t="s">
        <v>965</v>
      </c>
      <c r="I29" s="548"/>
      <c r="J29" s="573"/>
      <c r="K29" s="563"/>
      <c r="L29" s="51">
        <v>2</v>
      </c>
      <c r="M29" s="563"/>
      <c r="N29" s="548"/>
      <c r="O29" s="583"/>
      <c r="P29" s="206">
        <v>0</v>
      </c>
      <c r="Q29" s="563"/>
      <c r="R29" s="586"/>
      <c r="S29" s="587"/>
    </row>
    <row r="30" spans="2:19" ht="15" customHeight="1">
      <c r="B30" s="555"/>
      <c r="C30" s="548"/>
      <c r="D30" s="573"/>
      <c r="E30" s="573"/>
      <c r="F30" s="575"/>
      <c r="G30" s="573"/>
      <c r="H30" s="28" t="s">
        <v>966</v>
      </c>
      <c r="I30" s="548"/>
      <c r="J30" s="573"/>
      <c r="K30" s="563"/>
      <c r="L30" s="51">
        <v>7</v>
      </c>
      <c r="M30" s="563"/>
      <c r="N30" s="548"/>
      <c r="O30" s="583"/>
      <c r="P30" s="206">
        <v>0</v>
      </c>
      <c r="Q30" s="563"/>
      <c r="R30" s="586"/>
      <c r="S30" s="587"/>
    </row>
    <row r="31" spans="2:19" ht="15" customHeight="1">
      <c r="B31" s="555"/>
      <c r="C31" s="548"/>
      <c r="D31" s="573"/>
      <c r="E31" s="573"/>
      <c r="F31" s="575"/>
      <c r="G31" s="573"/>
      <c r="H31" s="28" t="s">
        <v>967</v>
      </c>
      <c r="I31" s="548"/>
      <c r="J31" s="573"/>
      <c r="K31" s="563"/>
      <c r="L31" s="51"/>
      <c r="M31" s="563"/>
      <c r="N31" s="548"/>
      <c r="O31" s="583"/>
      <c r="P31" s="206">
        <v>27</v>
      </c>
      <c r="Q31" s="563"/>
      <c r="R31" s="586"/>
      <c r="S31" s="587"/>
    </row>
    <row r="32" spans="2:19" ht="15" customHeight="1">
      <c r="B32" s="555"/>
      <c r="C32" s="548"/>
      <c r="D32" s="573"/>
      <c r="E32" s="573"/>
      <c r="F32" s="575"/>
      <c r="G32" s="573"/>
      <c r="H32" s="28" t="s">
        <v>968</v>
      </c>
      <c r="I32" s="548"/>
      <c r="J32" s="573"/>
      <c r="K32" s="563"/>
      <c r="L32" s="51">
        <v>0</v>
      </c>
      <c r="M32" s="563"/>
      <c r="N32" s="548"/>
      <c r="O32" s="583"/>
      <c r="P32" s="206">
        <v>100</v>
      </c>
      <c r="Q32" s="563"/>
      <c r="R32" s="586"/>
      <c r="S32" s="587"/>
    </row>
    <row r="33" spans="2:19">
      <c r="B33" s="555"/>
      <c r="C33" s="548" t="s">
        <v>969</v>
      </c>
      <c r="D33" s="573" t="s">
        <v>970</v>
      </c>
      <c r="E33" s="573"/>
      <c r="F33" s="575">
        <v>1</v>
      </c>
      <c r="G33" s="573">
        <v>1050</v>
      </c>
      <c r="H33" s="28" t="s">
        <v>971</v>
      </c>
      <c r="I33" s="548" t="s">
        <v>942</v>
      </c>
      <c r="J33" s="548" t="s">
        <v>83</v>
      </c>
      <c r="K33" s="563">
        <f>IF((M33+Q33)&lt;100%,(M33+Q33),100%)</f>
        <v>0.44666666666666666</v>
      </c>
      <c r="L33" s="51">
        <v>52</v>
      </c>
      <c r="M33" s="563">
        <f>+SUM(L33:L38)/$G$33</f>
        <v>0.3</v>
      </c>
      <c r="N33" s="548" t="s">
        <v>943</v>
      </c>
      <c r="O33" s="582" t="s">
        <v>944</v>
      </c>
      <c r="P33" s="206">
        <v>6</v>
      </c>
      <c r="Q33" s="563">
        <f>+SUM(P33:P38)/$G$33</f>
        <v>0.14666666666666667</v>
      </c>
      <c r="R33" s="586" t="s">
        <v>972</v>
      </c>
      <c r="S33" s="587" t="s">
        <v>945</v>
      </c>
    </row>
    <row r="34" spans="2:19" ht="15" customHeight="1">
      <c r="B34" s="555"/>
      <c r="C34" s="548"/>
      <c r="D34" s="573"/>
      <c r="E34" s="573"/>
      <c r="F34" s="575"/>
      <c r="G34" s="573">
        <v>150</v>
      </c>
      <c r="H34" s="28" t="s">
        <v>973</v>
      </c>
      <c r="I34" s="548"/>
      <c r="J34" s="548"/>
      <c r="K34" s="563"/>
      <c r="L34" s="51">
        <v>75</v>
      </c>
      <c r="M34" s="563"/>
      <c r="N34" s="548"/>
      <c r="O34" s="583"/>
      <c r="P34" s="206">
        <v>14</v>
      </c>
      <c r="Q34" s="563"/>
      <c r="R34" s="586"/>
      <c r="S34" s="587"/>
    </row>
    <row r="35" spans="2:19" ht="22.5">
      <c r="B35" s="555"/>
      <c r="C35" s="548"/>
      <c r="D35" s="573"/>
      <c r="E35" s="573"/>
      <c r="F35" s="575"/>
      <c r="G35" s="573">
        <v>250</v>
      </c>
      <c r="H35" s="28" t="s">
        <v>974</v>
      </c>
      <c r="I35" s="548"/>
      <c r="J35" s="548"/>
      <c r="K35" s="563"/>
      <c r="L35" s="51">
        <v>153</v>
      </c>
      <c r="M35" s="563"/>
      <c r="N35" s="548"/>
      <c r="O35" s="583"/>
      <c r="P35" s="206">
        <v>58</v>
      </c>
      <c r="Q35" s="563"/>
      <c r="R35" s="586"/>
      <c r="S35" s="587"/>
    </row>
    <row r="36" spans="2:19" ht="24.75" customHeight="1">
      <c r="B36" s="555"/>
      <c r="C36" s="548"/>
      <c r="D36" s="573"/>
      <c r="E36" s="573"/>
      <c r="F36" s="575"/>
      <c r="G36" s="573">
        <v>250</v>
      </c>
      <c r="H36" s="28" t="s">
        <v>975</v>
      </c>
      <c r="I36" s="548"/>
      <c r="J36" s="548"/>
      <c r="K36" s="563"/>
      <c r="L36" s="51">
        <v>35</v>
      </c>
      <c r="M36" s="563"/>
      <c r="N36" s="548"/>
      <c r="O36" s="583"/>
      <c r="P36" s="206">
        <v>76</v>
      </c>
      <c r="Q36" s="563"/>
      <c r="R36" s="586"/>
      <c r="S36" s="587"/>
    </row>
    <row r="37" spans="2:19" ht="28.5" customHeight="1">
      <c r="B37" s="555"/>
      <c r="C37" s="548"/>
      <c r="D37" s="573"/>
      <c r="E37" s="573"/>
      <c r="F37" s="575"/>
      <c r="G37" s="573">
        <v>150</v>
      </c>
      <c r="H37" s="28" t="s">
        <v>976</v>
      </c>
      <c r="I37" s="548"/>
      <c r="J37" s="548"/>
      <c r="K37" s="563"/>
      <c r="L37" s="51">
        <v>0</v>
      </c>
      <c r="M37" s="563"/>
      <c r="N37" s="548"/>
      <c r="O37" s="583"/>
      <c r="P37" s="206">
        <v>0</v>
      </c>
      <c r="Q37" s="563"/>
      <c r="R37" s="586"/>
      <c r="S37" s="587"/>
    </row>
    <row r="38" spans="2:19" ht="15" customHeight="1" thickBot="1">
      <c r="B38" s="571"/>
      <c r="C38" s="417"/>
      <c r="D38" s="550"/>
      <c r="E38" s="550"/>
      <c r="F38" s="584"/>
      <c r="G38" s="550">
        <v>150</v>
      </c>
      <c r="H38" s="66" t="s">
        <v>977</v>
      </c>
      <c r="I38" s="417"/>
      <c r="J38" s="417"/>
      <c r="K38" s="564"/>
      <c r="L38" s="69">
        <v>0</v>
      </c>
      <c r="M38" s="564"/>
      <c r="N38" s="417"/>
      <c r="O38" s="585"/>
      <c r="P38" s="206">
        <v>0</v>
      </c>
      <c r="Q38" s="564"/>
      <c r="R38" s="586"/>
      <c r="S38" s="587"/>
    </row>
    <row r="39" spans="2:19" ht="113.25" thickBot="1">
      <c r="B39" s="554" t="s">
        <v>978</v>
      </c>
      <c r="C39" s="553" t="s">
        <v>979</v>
      </c>
      <c r="D39" s="82" t="s">
        <v>980</v>
      </c>
      <c r="E39" s="83"/>
      <c r="F39" s="577">
        <v>24179</v>
      </c>
      <c r="G39" s="553" t="s">
        <v>981</v>
      </c>
      <c r="H39" s="553" t="s">
        <v>982</v>
      </c>
      <c r="I39" s="553" t="s">
        <v>983</v>
      </c>
      <c r="J39" s="576" t="s">
        <v>83</v>
      </c>
      <c r="K39" s="106">
        <f t="shared" ref="K39:K45" si="1">+SUM(L39)</f>
        <v>103</v>
      </c>
      <c r="L39" s="385">
        <v>103</v>
      </c>
      <c r="M39" s="386"/>
      <c r="N39" s="82" t="s">
        <v>984</v>
      </c>
      <c r="O39" s="120" t="s">
        <v>985</v>
      </c>
      <c r="P39" s="391">
        <v>107</v>
      </c>
      <c r="Q39" s="392"/>
      <c r="R39" s="211" t="s">
        <v>986</v>
      </c>
      <c r="S39" s="210" t="s">
        <v>987</v>
      </c>
    </row>
    <row r="40" spans="2:19" ht="101.25">
      <c r="B40" s="555"/>
      <c r="C40" s="548"/>
      <c r="D40" s="28" t="s">
        <v>988</v>
      </c>
      <c r="E40" s="51"/>
      <c r="F40" s="573"/>
      <c r="G40" s="548"/>
      <c r="H40" s="548"/>
      <c r="I40" s="548"/>
      <c r="J40" s="573"/>
      <c r="K40" s="72">
        <f t="shared" si="1"/>
        <v>74</v>
      </c>
      <c r="L40" s="194">
        <v>74</v>
      </c>
      <c r="M40" s="389"/>
      <c r="N40" s="28" t="s">
        <v>989</v>
      </c>
      <c r="O40" s="121" t="s">
        <v>990</v>
      </c>
      <c r="P40" s="391">
        <v>142</v>
      </c>
      <c r="Q40" s="392"/>
      <c r="R40" s="211" t="s">
        <v>991</v>
      </c>
      <c r="S40" s="210" t="s">
        <v>992</v>
      </c>
    </row>
    <row r="41" spans="2:19" ht="30">
      <c r="B41" s="555"/>
      <c r="C41" s="548" t="s">
        <v>993</v>
      </c>
      <c r="D41" s="28" t="s">
        <v>994</v>
      </c>
      <c r="E41" s="51"/>
      <c r="F41" s="573"/>
      <c r="G41" s="548"/>
      <c r="H41" s="548" t="s">
        <v>995</v>
      </c>
      <c r="I41" s="548" t="s">
        <v>996</v>
      </c>
      <c r="J41" s="573" t="s">
        <v>83</v>
      </c>
      <c r="K41" s="580">
        <f t="shared" si="1"/>
        <v>145</v>
      </c>
      <c r="L41" s="579">
        <v>145</v>
      </c>
      <c r="M41" s="378"/>
      <c r="N41" s="548" t="s">
        <v>997</v>
      </c>
      <c r="O41" s="121" t="s">
        <v>998</v>
      </c>
      <c r="P41" s="569">
        <v>95</v>
      </c>
      <c r="Q41" s="395"/>
      <c r="R41" s="570" t="s">
        <v>999</v>
      </c>
      <c r="S41" s="210" t="s">
        <v>1000</v>
      </c>
    </row>
    <row r="42" spans="2:19" ht="30" customHeight="1">
      <c r="B42" s="555"/>
      <c r="C42" s="548"/>
      <c r="D42" s="28" t="s">
        <v>1001</v>
      </c>
      <c r="E42" s="51"/>
      <c r="F42" s="573"/>
      <c r="G42" s="548"/>
      <c r="H42" s="548"/>
      <c r="I42" s="548"/>
      <c r="J42" s="573"/>
      <c r="K42" s="580"/>
      <c r="L42" s="579"/>
      <c r="M42" s="390"/>
      <c r="N42" s="548"/>
      <c r="O42" s="121" t="s">
        <v>1002</v>
      </c>
      <c r="P42" s="569"/>
      <c r="Q42" s="358"/>
      <c r="R42" s="570"/>
      <c r="S42" s="210" t="s">
        <v>1003</v>
      </c>
    </row>
    <row r="43" spans="2:19" ht="45">
      <c r="B43" s="555"/>
      <c r="C43" s="548"/>
      <c r="D43" s="28" t="s">
        <v>1004</v>
      </c>
      <c r="E43" s="51"/>
      <c r="F43" s="573"/>
      <c r="G43" s="548"/>
      <c r="H43" s="548"/>
      <c r="I43" s="548"/>
      <c r="J43" s="573"/>
      <c r="K43" s="72">
        <f t="shared" si="1"/>
        <v>26</v>
      </c>
      <c r="L43" s="194">
        <v>26</v>
      </c>
      <c r="M43" s="389"/>
      <c r="N43" s="28" t="s">
        <v>1005</v>
      </c>
      <c r="O43" s="121" t="s">
        <v>985</v>
      </c>
      <c r="P43" s="393">
        <v>20</v>
      </c>
      <c r="Q43" s="394"/>
      <c r="R43" s="208" t="s">
        <v>1006</v>
      </c>
      <c r="S43" s="210" t="s">
        <v>1007</v>
      </c>
    </row>
    <row r="44" spans="2:19" ht="78.75">
      <c r="B44" s="555"/>
      <c r="C44" s="548" t="s">
        <v>1008</v>
      </c>
      <c r="D44" s="28" t="s">
        <v>1009</v>
      </c>
      <c r="E44" s="51"/>
      <c r="F44" s="573"/>
      <c r="G44" s="548"/>
      <c r="H44" s="548" t="s">
        <v>1010</v>
      </c>
      <c r="I44" s="573" t="s">
        <v>1011</v>
      </c>
      <c r="J44" s="573" t="s">
        <v>83</v>
      </c>
      <c r="K44" s="72">
        <f t="shared" si="1"/>
        <v>349</v>
      </c>
      <c r="L44" s="194">
        <v>349</v>
      </c>
      <c r="M44" s="389"/>
      <c r="N44" s="28" t="s">
        <v>1012</v>
      </c>
      <c r="O44" s="121" t="s">
        <v>1013</v>
      </c>
      <c r="P44" s="393">
        <v>475</v>
      </c>
      <c r="Q44" s="394"/>
      <c r="R44" s="208" t="s">
        <v>1014</v>
      </c>
      <c r="S44" s="210" t="s">
        <v>1015</v>
      </c>
    </row>
    <row r="45" spans="2:19" ht="68.25" customHeight="1">
      <c r="B45" s="556"/>
      <c r="C45" s="572"/>
      <c r="D45" s="84" t="s">
        <v>1016</v>
      </c>
      <c r="E45" s="85"/>
      <c r="F45" s="578"/>
      <c r="G45" s="572"/>
      <c r="H45" s="572"/>
      <c r="I45" s="578"/>
      <c r="J45" s="578"/>
      <c r="K45" s="122">
        <f t="shared" si="1"/>
        <v>282</v>
      </c>
      <c r="L45" s="387">
        <v>282</v>
      </c>
      <c r="M45" s="388"/>
      <c r="N45" s="84" t="s">
        <v>1017</v>
      </c>
      <c r="O45" s="123" t="s">
        <v>1018</v>
      </c>
      <c r="P45" s="393">
        <v>406</v>
      </c>
      <c r="Q45" s="395"/>
      <c r="R45" s="200" t="s">
        <v>1019</v>
      </c>
      <c r="S45" s="210" t="s">
        <v>1020</v>
      </c>
    </row>
    <row r="46" spans="2:19" ht="11.25" customHeight="1"/>
    <row r="51" spans="3:3" ht="67.5">
      <c r="C51" s="21" t="s">
        <v>1021</v>
      </c>
    </row>
  </sheetData>
  <autoFilter ref="B6:O45" xr:uid="{A3630B1E-C306-403E-B9CE-4B8F9912584A}"/>
  <mergeCells count="87">
    <mergeCell ref="R13:R17"/>
    <mergeCell ref="R18:R24"/>
    <mergeCell ref="R25:R32"/>
    <mergeCell ref="R33:R38"/>
    <mergeCell ref="S13:S17"/>
    <mergeCell ref="S18:S24"/>
    <mergeCell ref="S25:S32"/>
    <mergeCell ref="S33:S38"/>
    <mergeCell ref="B13:B38"/>
    <mergeCell ref="O18:O24"/>
    <mergeCell ref="N25:N32"/>
    <mergeCell ref="O25:O32"/>
    <mergeCell ref="C33:C38"/>
    <mergeCell ref="D33:D38"/>
    <mergeCell ref="E33:E38"/>
    <mergeCell ref="F33:F38"/>
    <mergeCell ref="G33:G38"/>
    <mergeCell ref="I33:I38"/>
    <mergeCell ref="J33:J38"/>
    <mergeCell ref="K33:K38"/>
    <mergeCell ref="N33:N38"/>
    <mergeCell ref="O33:O38"/>
    <mergeCell ref="J18:J24"/>
    <mergeCell ref="F18:F24"/>
    <mergeCell ref="L41:L42"/>
    <mergeCell ref="N41:N42"/>
    <mergeCell ref="K41:K42"/>
    <mergeCell ref="N13:N17"/>
    <mergeCell ref="N18:N24"/>
    <mergeCell ref="K13:K17"/>
    <mergeCell ref="K18:K24"/>
    <mergeCell ref="K25:K32"/>
    <mergeCell ref="M13:M17"/>
    <mergeCell ref="M18:M24"/>
    <mergeCell ref="M25:M32"/>
    <mergeCell ref="M33:M38"/>
    <mergeCell ref="I41:I43"/>
    <mergeCell ref="J41:J43"/>
    <mergeCell ref="C44:C45"/>
    <mergeCell ref="H44:H45"/>
    <mergeCell ref="I44:I45"/>
    <mergeCell ref="J44:J45"/>
    <mergeCell ref="B39:B45"/>
    <mergeCell ref="C39:C40"/>
    <mergeCell ref="F39:F45"/>
    <mergeCell ref="G39:G45"/>
    <mergeCell ref="H39:H40"/>
    <mergeCell ref="C41:C43"/>
    <mergeCell ref="H41:H43"/>
    <mergeCell ref="I39:I40"/>
    <mergeCell ref="J39:J40"/>
    <mergeCell ref="D25:D32"/>
    <mergeCell ref="E25:E32"/>
    <mergeCell ref="F25:F32"/>
    <mergeCell ref="G25:G32"/>
    <mergeCell ref="I25:I32"/>
    <mergeCell ref="J25:J32"/>
    <mergeCell ref="G18:G24"/>
    <mergeCell ref="I18:I24"/>
    <mergeCell ref="D13:D17"/>
    <mergeCell ref="E13:E17"/>
    <mergeCell ref="F13:F17"/>
    <mergeCell ref="G13:G17"/>
    <mergeCell ref="I13:I17"/>
    <mergeCell ref="P41:P42"/>
    <mergeCell ref="R41:R42"/>
    <mergeCell ref="B2:C4"/>
    <mergeCell ref="D2:N4"/>
    <mergeCell ref="B5:C5"/>
    <mergeCell ref="D5:O5"/>
    <mergeCell ref="C8:C10"/>
    <mergeCell ref="B7:B10"/>
    <mergeCell ref="C11:C12"/>
    <mergeCell ref="B11:B12"/>
    <mergeCell ref="C13:C17"/>
    <mergeCell ref="C18:C24"/>
    <mergeCell ref="C25:C32"/>
    <mergeCell ref="J13:J17"/>
    <mergeCell ref="D18:D24"/>
    <mergeCell ref="E18:E24"/>
    <mergeCell ref="L6:M6"/>
    <mergeCell ref="Q13:Q17"/>
    <mergeCell ref="Q18:Q24"/>
    <mergeCell ref="Q25:Q32"/>
    <mergeCell ref="Q33:Q38"/>
    <mergeCell ref="P6:Q6"/>
    <mergeCell ref="O13:O17"/>
  </mergeCells>
  <hyperlinks>
    <hyperlink ref="O44" r:id="rId1" xr:uid="{1CDCC9C9-3734-4ED3-A961-3D80E66EBEF6}"/>
    <hyperlink ref="O39" r:id="rId2" xr:uid="{026182B2-3A08-486B-8DB4-37C35BB4749A}"/>
    <hyperlink ref="O45" r:id="rId3" xr:uid="{0F8B1ED4-CB57-4BF8-AEE6-7C170A9D16F7}"/>
    <hyperlink ref="O43" r:id="rId4" xr:uid="{2E84714F-21E9-4A5F-943C-120FBB4CB66D}"/>
    <hyperlink ref="O41" r:id="rId5" display="Solicitud de bloqueos primer trimestre.pdf" xr:uid="{27EED68F-65FC-47CF-9785-AA5B8B3858F2}"/>
    <hyperlink ref="O42" r:id="rId6" xr:uid="{9D5C8F6B-53B5-4A0E-A8BB-0D143222520D}"/>
    <hyperlink ref="O40" r:id="rId7" xr:uid="{0844D5B9-EA58-41AE-9D62-C4550B3D117D}"/>
    <hyperlink ref="O13" r:id="rId8" xr:uid="{16A6A18F-45E5-4019-AA2F-DBDDB1EF3BC7}"/>
    <hyperlink ref="O18" r:id="rId9" xr:uid="{60AB36EC-BBBE-4630-A28B-A4DB5A83AA7E}"/>
    <hyperlink ref="O25" r:id="rId10" xr:uid="{A8A30AB9-146B-4C31-A8D4-EBB5A45660E3}"/>
    <hyperlink ref="O33" r:id="rId11" xr:uid="{B0F37177-CFCC-4F09-893C-F3B7C46BEFD4}"/>
    <hyperlink ref="O7" r:id="rId12" xr:uid="{CF763C47-37C1-4F96-BF5A-24D0F94F98C5}"/>
    <hyperlink ref="O8" r:id="rId13" xr:uid="{FE47FA6D-A8D5-4551-9E65-C28CD9575A19}"/>
    <hyperlink ref="O10" r:id="rId14" xr:uid="{849F57D7-5B5D-48E2-A442-5E7E56CF665A}"/>
    <hyperlink ref="O11" r:id="rId15" xr:uid="{A89FF83B-4A96-4518-B334-E6F5500DD2E2}"/>
    <hyperlink ref="O12" r:id="rId16" xr:uid="{3FF9C630-B692-4A5D-BD93-F549825FCFC3}"/>
    <hyperlink ref="S12" r:id="rId17" xr:uid="{09696AA7-86C1-41A6-8FC7-F0878F675440}"/>
    <hyperlink ref="S13:S17" r:id="rId18" display="https://acortar.link/L09V3c" xr:uid="{45314DA9-1C03-4F56-ADCC-8A5DD9942135}"/>
    <hyperlink ref="S18:S24" r:id="rId19" display="https://acortar.link/L09V3c" xr:uid="{DD735BE8-8EFA-4D45-A308-A9F78171EB8E}"/>
    <hyperlink ref="S25:S32" r:id="rId20" display="https://acortar.link/L09V3c" xr:uid="{B04FCD7F-423D-4CE5-B2A6-6366B775429C}"/>
    <hyperlink ref="S33:S38" r:id="rId21" display="https://acortar.link/L09V3c" xr:uid="{054296D7-0B81-466A-B203-B5185868E8C2}"/>
    <hyperlink ref="S40" r:id="rId22" xr:uid="{E2EC6B6D-5912-4FFE-9DBE-902EC745DF84}"/>
    <hyperlink ref="S42" r:id="rId23" xr:uid="{6642F4C7-AEAC-40A1-80DB-0D41F9C632A6}"/>
    <hyperlink ref="S41" r:id="rId24" xr:uid="{B08A38DB-6D52-4A1E-AD22-629B029157AE}"/>
    <hyperlink ref="S43" r:id="rId25" xr:uid="{14848270-5645-4CC8-843F-ACB1C57968F3}"/>
    <hyperlink ref="S44" r:id="rId26" xr:uid="{AAF05742-0F32-4573-A71B-6983961C05A4}"/>
    <hyperlink ref="S45" r:id="rId27" xr:uid="{CCAA3610-86D3-4BD2-8249-F81EBD7F90B8}"/>
    <hyperlink ref="S39" r:id="rId28" xr:uid="{C6BEAD9E-FA45-463E-B850-0A297FAF3E65}"/>
    <hyperlink ref="S7" r:id="rId29" xr:uid="{AC986F1A-7925-44C7-AFC4-2576E19355FF}"/>
    <hyperlink ref="S10" r:id="rId30" xr:uid="{634D6DFB-D493-4720-BBC9-68D3847C4388}"/>
  </hyperlinks>
  <pageMargins left="0.7" right="0.7" top="0.75" bottom="0.75" header="0.3" footer="0.3"/>
  <drawing r:id="rId3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4862-917C-4660-A66A-D4519FAFF357}">
  <dimension ref="B2:S27"/>
  <sheetViews>
    <sheetView topLeftCell="D1" zoomScale="85" zoomScaleNormal="85" workbookViewId="0">
      <pane ySplit="6" topLeftCell="A11" activePane="bottomLeft" state="frozen"/>
      <selection pane="bottomLeft" activeCell="P11" sqref="P11"/>
    </sheetView>
  </sheetViews>
  <sheetFormatPr defaultColWidth="11.42578125" defaultRowHeight="11.25"/>
  <cols>
    <col min="1" max="1" width="11.42578125" style="21"/>
    <col min="2" max="2" width="19" style="21" customWidth="1"/>
    <col min="3" max="3" width="27.85546875" style="21" customWidth="1"/>
    <col min="4" max="4" width="66.5703125" style="21" customWidth="1"/>
    <col min="5" max="5" width="11.42578125" style="21"/>
    <col min="6" max="6" width="16.140625" style="21" customWidth="1"/>
    <col min="7" max="7" width="16.85546875" style="21" customWidth="1"/>
    <col min="8" max="8" width="29.5703125" style="21" customWidth="1"/>
    <col min="9" max="9" width="14.28515625" style="21" customWidth="1"/>
    <col min="10" max="10" width="16.85546875" style="21" customWidth="1"/>
    <col min="11" max="11" width="11.42578125" style="53"/>
    <col min="12" max="12" width="17.140625" style="21" customWidth="1"/>
    <col min="13" max="13" width="33.28515625" style="21" customWidth="1"/>
    <col min="14" max="14" width="24.7109375" style="21" bestFit="1" customWidth="1"/>
    <col min="15" max="15" width="12.140625" style="21" customWidth="1"/>
    <col min="16" max="16" width="26.140625" style="21" customWidth="1"/>
    <col min="17" max="17" width="19.7109375" style="21" customWidth="1"/>
    <col min="18" max="19" width="16.5703125" style="21" customWidth="1"/>
    <col min="20" max="16384" width="11.42578125" style="21"/>
  </cols>
  <sheetData>
    <row r="2" spans="2:19" ht="24.75" customHeight="1">
      <c r="B2" s="588"/>
      <c r="C2" s="588"/>
      <c r="D2" s="588" t="s">
        <v>1022</v>
      </c>
      <c r="E2" s="588"/>
      <c r="F2" s="588"/>
      <c r="G2" s="588"/>
      <c r="H2" s="588"/>
      <c r="I2" s="588"/>
      <c r="J2" s="588"/>
      <c r="K2" s="588"/>
      <c r="L2" s="588"/>
      <c r="M2" s="588"/>
      <c r="N2" s="14" t="s">
        <v>270</v>
      </c>
    </row>
    <row r="3" spans="2:19" ht="26.25" customHeight="1">
      <c r="B3" s="588"/>
      <c r="C3" s="588"/>
      <c r="D3" s="588"/>
      <c r="E3" s="588"/>
      <c r="F3" s="588"/>
      <c r="G3" s="588"/>
      <c r="H3" s="588"/>
      <c r="I3" s="588"/>
      <c r="J3" s="588"/>
      <c r="K3" s="588"/>
      <c r="L3" s="588"/>
      <c r="M3" s="588"/>
      <c r="N3" s="14" t="s">
        <v>271</v>
      </c>
    </row>
    <row r="4" spans="2:19" ht="28.5" customHeight="1">
      <c r="B4" s="588"/>
      <c r="C4" s="588"/>
      <c r="D4" s="588"/>
      <c r="E4" s="588"/>
      <c r="F4" s="588"/>
      <c r="G4" s="588"/>
      <c r="H4" s="588"/>
      <c r="I4" s="588"/>
      <c r="J4" s="588"/>
      <c r="K4" s="588"/>
      <c r="L4" s="588"/>
      <c r="M4" s="588"/>
      <c r="N4" s="14" t="s">
        <v>272</v>
      </c>
    </row>
    <row r="5" spans="2:19">
      <c r="B5" s="589" t="s">
        <v>273</v>
      </c>
      <c r="C5" s="589"/>
      <c r="D5" s="425" t="s">
        <v>1023</v>
      </c>
      <c r="E5" s="425"/>
      <c r="F5" s="425"/>
      <c r="G5" s="425"/>
      <c r="H5" s="425"/>
      <c r="I5" s="425"/>
      <c r="J5" s="425"/>
      <c r="K5" s="425"/>
      <c r="L5" s="425"/>
      <c r="M5" s="425"/>
      <c r="N5" s="425"/>
    </row>
    <row r="6" spans="2:19" s="35" customFormat="1" ht="22.5">
      <c r="B6" s="13" t="s">
        <v>275</v>
      </c>
      <c r="C6" s="61" t="s">
        <v>42</v>
      </c>
      <c r="D6" s="61" t="s">
        <v>43</v>
      </c>
      <c r="E6" s="61" t="s">
        <v>44</v>
      </c>
      <c r="F6" s="61" t="s">
        <v>45</v>
      </c>
      <c r="G6" s="61" t="s">
        <v>46</v>
      </c>
      <c r="H6" s="61" t="s">
        <v>47</v>
      </c>
      <c r="I6" s="61" t="s">
        <v>48</v>
      </c>
      <c r="J6" s="61" t="s">
        <v>49</v>
      </c>
      <c r="K6" s="62" t="s">
        <v>50</v>
      </c>
      <c r="L6" s="13" t="s">
        <v>51</v>
      </c>
      <c r="M6" s="13" t="s">
        <v>52</v>
      </c>
      <c r="N6" s="13" t="s">
        <v>570</v>
      </c>
      <c r="O6" s="13" t="s">
        <v>1024</v>
      </c>
      <c r="P6" s="13" t="s">
        <v>1025</v>
      </c>
      <c r="Q6" s="13" t="s">
        <v>571</v>
      </c>
      <c r="R6" s="14" t="s">
        <v>52</v>
      </c>
      <c r="S6" s="14" t="s">
        <v>53</v>
      </c>
    </row>
    <row r="7" spans="2:19" ht="56.25">
      <c r="B7" s="548" t="s">
        <v>310</v>
      </c>
      <c r="C7" s="548" t="s">
        <v>1026</v>
      </c>
      <c r="D7" s="548" t="s">
        <v>1027</v>
      </c>
      <c r="E7" s="548"/>
      <c r="F7" s="590"/>
      <c r="G7" s="548">
        <v>24</v>
      </c>
      <c r="H7" s="63" t="s">
        <v>1028</v>
      </c>
      <c r="I7" s="417" t="s">
        <v>1029</v>
      </c>
      <c r="J7" s="417" t="s">
        <v>1030</v>
      </c>
      <c r="K7" s="33">
        <v>1</v>
      </c>
      <c r="L7" s="149">
        <v>1</v>
      </c>
      <c r="M7" s="28" t="s">
        <v>1031</v>
      </c>
      <c r="N7" s="102" t="s">
        <v>1032</v>
      </c>
      <c r="O7" s="28" t="s">
        <v>225</v>
      </c>
      <c r="P7" s="28" t="s">
        <v>225</v>
      </c>
      <c r="Q7" s="28" t="s">
        <v>225</v>
      </c>
      <c r="R7" s="179"/>
      <c r="S7" s="179"/>
    </row>
    <row r="8" spans="2:19" ht="56.25">
      <c r="B8" s="548"/>
      <c r="C8" s="548"/>
      <c r="D8" s="548"/>
      <c r="E8" s="548"/>
      <c r="F8" s="590"/>
      <c r="G8" s="548"/>
      <c r="H8" s="63" t="s">
        <v>1033</v>
      </c>
      <c r="I8" s="418"/>
      <c r="J8" s="418"/>
      <c r="K8" s="33">
        <f>L8+O8</f>
        <v>0.5</v>
      </c>
      <c r="L8" s="149">
        <v>0.25</v>
      </c>
      <c r="M8" s="28" t="s">
        <v>1034</v>
      </c>
      <c r="N8" s="102" t="s">
        <v>1035</v>
      </c>
      <c r="O8" s="149">
        <v>0.25</v>
      </c>
      <c r="P8" s="28" t="s">
        <v>1036</v>
      </c>
      <c r="Q8" s="221" t="s">
        <v>1037</v>
      </c>
      <c r="R8" s="179"/>
      <c r="S8" s="179"/>
    </row>
    <row r="9" spans="2:19" ht="45">
      <c r="B9" s="548"/>
      <c r="C9" s="548"/>
      <c r="D9" s="548"/>
      <c r="E9" s="548"/>
      <c r="F9" s="590"/>
      <c r="G9" s="548"/>
      <c r="H9" s="63" t="s">
        <v>1038</v>
      </c>
      <c r="I9" s="418"/>
      <c r="J9" s="418"/>
      <c r="K9" s="33">
        <f t="shared" ref="K8:K27" si="0">+L9</f>
        <v>0.5</v>
      </c>
      <c r="L9" s="149">
        <v>0.5</v>
      </c>
      <c r="M9" s="28" t="s">
        <v>1039</v>
      </c>
      <c r="N9" s="102" t="s">
        <v>1035</v>
      </c>
      <c r="O9" s="28" t="s">
        <v>225</v>
      </c>
      <c r="P9" s="28" t="s">
        <v>225</v>
      </c>
      <c r="Q9" s="28" t="s">
        <v>225</v>
      </c>
      <c r="R9" s="179"/>
      <c r="S9" s="179"/>
    </row>
    <row r="10" spans="2:19" ht="56.25">
      <c r="B10" s="548"/>
      <c r="C10" s="548"/>
      <c r="D10" s="548"/>
      <c r="E10" s="548"/>
      <c r="F10" s="590"/>
      <c r="G10" s="548"/>
      <c r="H10" s="63" t="s">
        <v>1040</v>
      </c>
      <c r="I10" s="418"/>
      <c r="J10" s="418"/>
      <c r="K10" s="33">
        <f t="shared" si="0"/>
        <v>0.5</v>
      </c>
      <c r="L10" s="149">
        <v>0.5</v>
      </c>
      <c r="M10" s="28" t="s">
        <v>1041</v>
      </c>
      <c r="N10" s="102" t="s">
        <v>1035</v>
      </c>
      <c r="O10" s="28" t="s">
        <v>225</v>
      </c>
      <c r="P10" s="28" t="s">
        <v>225</v>
      </c>
      <c r="Q10" s="28" t="s">
        <v>225</v>
      </c>
      <c r="R10" s="179"/>
      <c r="S10" s="179"/>
    </row>
    <row r="11" spans="2:19" ht="51.75" customHeight="1">
      <c r="B11" s="548"/>
      <c r="C11" s="548"/>
      <c r="D11" s="548"/>
      <c r="E11" s="548"/>
      <c r="F11" s="590"/>
      <c r="G11" s="548"/>
      <c r="H11" s="63" t="s">
        <v>1042</v>
      </c>
      <c r="I11" s="418"/>
      <c r="J11" s="418"/>
      <c r="K11" s="33">
        <f t="shared" si="0"/>
        <v>0</v>
      </c>
      <c r="L11" s="149">
        <v>0</v>
      </c>
      <c r="M11" s="28" t="s">
        <v>1043</v>
      </c>
      <c r="N11" s="28" t="s">
        <v>458</v>
      </c>
      <c r="O11" s="28" t="s">
        <v>225</v>
      </c>
      <c r="P11" s="28" t="s">
        <v>1044</v>
      </c>
      <c r="Q11" s="28" t="s">
        <v>225</v>
      </c>
      <c r="R11" s="179"/>
      <c r="S11" s="179"/>
    </row>
    <row r="12" spans="2:19" ht="33.75">
      <c r="B12" s="548"/>
      <c r="C12" s="548"/>
      <c r="D12" s="548"/>
      <c r="E12" s="548"/>
      <c r="F12" s="590"/>
      <c r="G12" s="548"/>
      <c r="H12" s="63" t="s">
        <v>1045</v>
      </c>
      <c r="I12" s="418"/>
      <c r="J12" s="418"/>
      <c r="K12" s="33">
        <f t="shared" si="0"/>
        <v>0.33</v>
      </c>
      <c r="L12" s="149">
        <v>0.33</v>
      </c>
      <c r="M12" s="28" t="s">
        <v>1046</v>
      </c>
      <c r="N12" s="102" t="s">
        <v>1035</v>
      </c>
      <c r="O12" s="28" t="s">
        <v>225</v>
      </c>
      <c r="P12" s="28" t="s">
        <v>225</v>
      </c>
      <c r="Q12" s="28" t="s">
        <v>225</v>
      </c>
      <c r="R12" s="179"/>
      <c r="S12" s="179"/>
    </row>
    <row r="13" spans="2:19" ht="60">
      <c r="B13" s="548"/>
      <c r="C13" s="548"/>
      <c r="D13" s="548"/>
      <c r="E13" s="548"/>
      <c r="F13" s="590"/>
      <c r="G13" s="548"/>
      <c r="H13" s="63" t="s">
        <v>1047</v>
      </c>
      <c r="I13" s="418"/>
      <c r="J13" s="418"/>
      <c r="K13" s="33">
        <f t="shared" si="0"/>
        <v>0.5</v>
      </c>
      <c r="L13" s="149">
        <v>0.5</v>
      </c>
      <c r="M13" s="28" t="s">
        <v>1048</v>
      </c>
      <c r="N13" s="102" t="s">
        <v>1049</v>
      </c>
      <c r="O13" s="28" t="s">
        <v>225</v>
      </c>
      <c r="P13" s="28" t="s">
        <v>1050</v>
      </c>
      <c r="Q13" s="28" t="s">
        <v>225</v>
      </c>
      <c r="R13" s="179"/>
      <c r="S13" s="179"/>
    </row>
    <row r="14" spans="2:19" ht="33.75">
      <c r="B14" s="548"/>
      <c r="C14" s="548"/>
      <c r="D14" s="548"/>
      <c r="E14" s="548"/>
      <c r="F14" s="590"/>
      <c r="G14" s="548"/>
      <c r="H14" s="63" t="s">
        <v>1051</v>
      </c>
      <c r="I14" s="418"/>
      <c r="J14" s="418"/>
      <c r="K14" s="33">
        <f t="shared" si="0"/>
        <v>1</v>
      </c>
      <c r="L14" s="149">
        <v>1</v>
      </c>
      <c r="M14" s="28" t="s">
        <v>1052</v>
      </c>
      <c r="N14" s="102" t="s">
        <v>1053</v>
      </c>
      <c r="O14" s="28" t="s">
        <v>225</v>
      </c>
      <c r="P14" s="28" t="s">
        <v>225</v>
      </c>
      <c r="Q14" s="28" t="s">
        <v>225</v>
      </c>
      <c r="R14" s="179"/>
      <c r="S14" s="179"/>
    </row>
    <row r="15" spans="2:19" ht="56.25">
      <c r="B15" s="548"/>
      <c r="C15" s="548"/>
      <c r="D15" s="548"/>
      <c r="E15" s="548"/>
      <c r="F15" s="590"/>
      <c r="G15" s="548"/>
      <c r="H15" s="63" t="s">
        <v>1054</v>
      </c>
      <c r="I15" s="418"/>
      <c r="J15" s="418"/>
      <c r="K15" s="33">
        <f t="shared" si="0"/>
        <v>0.5</v>
      </c>
      <c r="L15" s="149">
        <v>0.5</v>
      </c>
      <c r="M15" s="28" t="s">
        <v>1055</v>
      </c>
      <c r="N15" s="102" t="s">
        <v>1056</v>
      </c>
      <c r="O15" s="28" t="s">
        <v>225</v>
      </c>
      <c r="P15" s="28" t="s">
        <v>1057</v>
      </c>
      <c r="Q15" s="28" t="s">
        <v>225</v>
      </c>
      <c r="R15" s="179"/>
      <c r="S15" s="179"/>
    </row>
    <row r="16" spans="2:19" ht="110.25" customHeight="1">
      <c r="B16" s="548"/>
      <c r="C16" s="548"/>
      <c r="D16" s="548"/>
      <c r="E16" s="548"/>
      <c r="F16" s="590"/>
      <c r="G16" s="548"/>
      <c r="H16" s="63" t="s">
        <v>1058</v>
      </c>
      <c r="I16" s="418"/>
      <c r="J16" s="418"/>
      <c r="K16" s="33">
        <f t="shared" si="0"/>
        <v>1</v>
      </c>
      <c r="L16" s="149">
        <v>1</v>
      </c>
      <c r="M16" s="33" t="s">
        <v>1059</v>
      </c>
      <c r="N16" s="102" t="s">
        <v>1060</v>
      </c>
      <c r="O16" s="149">
        <v>1</v>
      </c>
      <c r="P16" s="28" t="s">
        <v>1061</v>
      </c>
      <c r="Q16" s="221" t="s">
        <v>1062</v>
      </c>
      <c r="R16" s="205"/>
      <c r="S16" s="179"/>
    </row>
    <row r="17" spans="2:19" ht="82.5" customHeight="1">
      <c r="B17" s="548"/>
      <c r="C17" s="548"/>
      <c r="D17" s="548"/>
      <c r="E17" s="548"/>
      <c r="F17" s="590"/>
      <c r="G17" s="548"/>
      <c r="H17" s="63" t="s">
        <v>1063</v>
      </c>
      <c r="I17" s="418"/>
      <c r="J17" s="418"/>
      <c r="K17" s="33">
        <f t="shared" si="0"/>
        <v>1</v>
      </c>
      <c r="L17" s="149">
        <v>1</v>
      </c>
      <c r="M17" s="33" t="s">
        <v>1064</v>
      </c>
      <c r="N17" s="102" t="s">
        <v>1032</v>
      </c>
      <c r="O17" s="28" t="s">
        <v>225</v>
      </c>
      <c r="P17" s="28" t="s">
        <v>1065</v>
      </c>
      <c r="Q17" s="28" t="s">
        <v>225</v>
      </c>
      <c r="R17" s="179"/>
      <c r="S17" s="179"/>
    </row>
    <row r="18" spans="2:19" ht="70.5" customHeight="1">
      <c r="B18" s="548"/>
      <c r="C18" s="548"/>
      <c r="D18" s="548"/>
      <c r="E18" s="548"/>
      <c r="F18" s="590"/>
      <c r="G18" s="548"/>
      <c r="H18" s="63" t="s">
        <v>1066</v>
      </c>
      <c r="I18" s="418"/>
      <c r="J18" s="418"/>
      <c r="K18" s="33">
        <v>1</v>
      </c>
      <c r="L18" s="149">
        <v>0</v>
      </c>
      <c r="M18" s="28" t="s">
        <v>1067</v>
      </c>
      <c r="N18" s="28"/>
      <c r="O18" s="207">
        <v>1</v>
      </c>
      <c r="P18" s="208" t="s">
        <v>1068</v>
      </c>
      <c r="Q18" s="222" t="s">
        <v>1069</v>
      </c>
      <c r="R18" s="179"/>
      <c r="S18" s="179"/>
    </row>
    <row r="19" spans="2:19" ht="80.25" customHeight="1">
      <c r="B19" s="548"/>
      <c r="C19" s="548"/>
      <c r="D19" s="548"/>
      <c r="E19" s="548"/>
      <c r="F19" s="590"/>
      <c r="G19" s="548"/>
      <c r="H19" s="63" t="s">
        <v>1070</v>
      </c>
      <c r="I19" s="418"/>
      <c r="J19" s="418"/>
      <c r="K19" s="33">
        <f t="shared" si="0"/>
        <v>0</v>
      </c>
      <c r="L19" s="149">
        <v>0</v>
      </c>
      <c r="M19" s="28" t="s">
        <v>1071</v>
      </c>
      <c r="N19" s="28"/>
      <c r="O19" s="208" t="s">
        <v>225</v>
      </c>
      <c r="P19" s="209" t="s">
        <v>1072</v>
      </c>
      <c r="Q19" s="222" t="s">
        <v>1073</v>
      </c>
      <c r="R19" s="204"/>
      <c r="S19" s="179"/>
    </row>
    <row r="20" spans="2:19">
      <c r="B20" s="548"/>
      <c r="C20" s="548"/>
      <c r="D20" s="548"/>
      <c r="E20" s="548"/>
      <c r="F20" s="590"/>
      <c r="G20" s="548"/>
      <c r="H20" s="63" t="s">
        <v>1074</v>
      </c>
      <c r="I20" s="418"/>
      <c r="J20" s="418"/>
      <c r="K20" s="33">
        <f t="shared" si="0"/>
        <v>0</v>
      </c>
      <c r="L20" s="149">
        <v>0</v>
      </c>
      <c r="M20" s="28" t="s">
        <v>1071</v>
      </c>
      <c r="N20" s="28"/>
      <c r="O20" s="208" t="s">
        <v>225</v>
      </c>
      <c r="P20" s="208" t="s">
        <v>225</v>
      </c>
      <c r="Q20" s="208" t="s">
        <v>225</v>
      </c>
      <c r="R20" s="179"/>
      <c r="S20" s="179"/>
    </row>
    <row r="21" spans="2:19" ht="45">
      <c r="B21" s="548"/>
      <c r="C21" s="548"/>
      <c r="D21" s="548"/>
      <c r="E21" s="548"/>
      <c r="F21" s="590"/>
      <c r="G21" s="548"/>
      <c r="H21" s="63" t="s">
        <v>1075</v>
      </c>
      <c r="I21" s="418"/>
      <c r="J21" s="419"/>
      <c r="K21" s="33">
        <f t="shared" si="0"/>
        <v>1</v>
      </c>
      <c r="L21" s="149">
        <v>1</v>
      </c>
      <c r="M21" s="28" t="s">
        <v>1076</v>
      </c>
      <c r="N21" s="102" t="s">
        <v>1053</v>
      </c>
      <c r="O21" s="208" t="s">
        <v>225</v>
      </c>
      <c r="P21" s="208" t="s">
        <v>225</v>
      </c>
      <c r="Q21" s="208" t="s">
        <v>225</v>
      </c>
      <c r="R21" s="179"/>
      <c r="S21" s="179"/>
    </row>
    <row r="22" spans="2:19" ht="45">
      <c r="B22" s="548"/>
      <c r="C22" s="548"/>
      <c r="D22" s="548" t="s">
        <v>1077</v>
      </c>
      <c r="E22" s="548"/>
      <c r="F22" s="590"/>
      <c r="G22" s="548">
        <v>6</v>
      </c>
      <c r="H22" s="64" t="s">
        <v>1078</v>
      </c>
      <c r="I22" s="418"/>
      <c r="J22" s="417" t="s">
        <v>517</v>
      </c>
      <c r="K22" s="33">
        <v>0.3</v>
      </c>
      <c r="L22" s="149">
        <v>0</v>
      </c>
      <c r="M22" s="28" t="s">
        <v>1079</v>
      </c>
      <c r="N22" s="28"/>
      <c r="O22" s="207">
        <v>0.3</v>
      </c>
      <c r="P22" s="208" t="s">
        <v>1080</v>
      </c>
      <c r="Q22" s="222" t="s">
        <v>1081</v>
      </c>
      <c r="R22" s="179"/>
      <c r="S22" s="179"/>
    </row>
    <row r="23" spans="2:19" ht="45">
      <c r="B23" s="548"/>
      <c r="C23" s="548"/>
      <c r="D23" s="548"/>
      <c r="E23" s="548"/>
      <c r="F23" s="590"/>
      <c r="G23" s="548"/>
      <c r="H23" s="64" t="s">
        <v>1082</v>
      </c>
      <c r="I23" s="418"/>
      <c r="J23" s="418"/>
      <c r="K23" s="33">
        <v>0.3</v>
      </c>
      <c r="L23" s="149">
        <v>0</v>
      </c>
      <c r="M23" s="28" t="s">
        <v>1083</v>
      </c>
      <c r="N23" s="28"/>
      <c r="O23" s="207">
        <v>0.3</v>
      </c>
      <c r="P23" s="208" t="s">
        <v>1084</v>
      </c>
      <c r="Q23" s="222" t="s">
        <v>1085</v>
      </c>
      <c r="R23" s="179"/>
      <c r="S23" s="179"/>
    </row>
    <row r="24" spans="2:19" ht="67.5">
      <c r="B24" s="548"/>
      <c r="C24" s="548"/>
      <c r="D24" s="548"/>
      <c r="E24" s="548"/>
      <c r="F24" s="590"/>
      <c r="G24" s="548"/>
      <c r="H24" s="64" t="s">
        <v>1086</v>
      </c>
      <c r="I24" s="418"/>
      <c r="J24" s="418"/>
      <c r="K24" s="33">
        <v>1</v>
      </c>
      <c r="L24" s="149">
        <v>0.5</v>
      </c>
      <c r="M24" s="28" t="s">
        <v>1087</v>
      </c>
      <c r="N24" s="103" t="s">
        <v>1088</v>
      </c>
      <c r="O24" s="207">
        <v>1</v>
      </c>
      <c r="P24" s="208" t="s">
        <v>1089</v>
      </c>
      <c r="Q24" s="222" t="s">
        <v>1090</v>
      </c>
      <c r="R24" s="179"/>
      <c r="S24" s="179"/>
    </row>
    <row r="25" spans="2:19" ht="22.5">
      <c r="B25" s="548"/>
      <c r="C25" s="548"/>
      <c r="D25" s="548"/>
      <c r="E25" s="548"/>
      <c r="F25" s="590"/>
      <c r="G25" s="548"/>
      <c r="H25" s="64" t="s">
        <v>1091</v>
      </c>
      <c r="I25" s="418"/>
      <c r="J25" s="418"/>
      <c r="K25" s="33">
        <f t="shared" si="0"/>
        <v>0</v>
      </c>
      <c r="L25" s="149">
        <v>0</v>
      </c>
      <c r="M25" s="28" t="s">
        <v>1092</v>
      </c>
      <c r="N25" s="28"/>
      <c r="O25" s="208" t="s">
        <v>225</v>
      </c>
      <c r="P25" s="208" t="s">
        <v>225</v>
      </c>
      <c r="Q25" s="208" t="s">
        <v>225</v>
      </c>
      <c r="R25" s="179"/>
      <c r="S25" s="179"/>
    </row>
    <row r="26" spans="2:19" ht="22.5">
      <c r="B26" s="548"/>
      <c r="C26" s="548"/>
      <c r="D26" s="548"/>
      <c r="E26" s="548"/>
      <c r="F26" s="590"/>
      <c r="G26" s="548"/>
      <c r="H26" s="64" t="s">
        <v>1093</v>
      </c>
      <c r="I26" s="418"/>
      <c r="J26" s="418"/>
      <c r="K26" s="33">
        <f t="shared" si="0"/>
        <v>0</v>
      </c>
      <c r="L26" s="149">
        <v>0</v>
      </c>
      <c r="M26" s="28" t="s">
        <v>1094</v>
      </c>
      <c r="N26" s="28"/>
      <c r="O26" s="208" t="s">
        <v>225</v>
      </c>
      <c r="P26" s="208" t="s">
        <v>225</v>
      </c>
      <c r="Q26" s="208" t="s">
        <v>225</v>
      </c>
      <c r="R26" s="179"/>
      <c r="S26" s="179"/>
    </row>
    <row r="27" spans="2:19" ht="56.25">
      <c r="B27" s="548"/>
      <c r="C27" s="548"/>
      <c r="D27" s="548"/>
      <c r="E27" s="548"/>
      <c r="F27" s="590"/>
      <c r="G27" s="548"/>
      <c r="H27" s="65" t="s">
        <v>1095</v>
      </c>
      <c r="I27" s="419"/>
      <c r="J27" s="419"/>
      <c r="K27" s="33">
        <f t="shared" si="0"/>
        <v>0</v>
      </c>
      <c r="L27" s="149">
        <v>0</v>
      </c>
      <c r="M27" s="28"/>
      <c r="N27" s="28"/>
      <c r="O27" s="207">
        <v>1</v>
      </c>
      <c r="P27" s="208" t="s">
        <v>1096</v>
      </c>
      <c r="Q27" s="222" t="s">
        <v>1097</v>
      </c>
      <c r="R27" s="179"/>
      <c r="S27" s="179"/>
    </row>
  </sheetData>
  <autoFilter ref="B6:N6" xr:uid="{813F535D-B568-40F8-9507-8BBEB60F8B29}"/>
  <mergeCells count="17">
    <mergeCell ref="D22:D27"/>
    <mergeCell ref="E22:E27"/>
    <mergeCell ref="C7:C27"/>
    <mergeCell ref="B7:B27"/>
    <mergeCell ref="I7:I27"/>
    <mergeCell ref="D7:D21"/>
    <mergeCell ref="J22:J27"/>
    <mergeCell ref="F7:F21"/>
    <mergeCell ref="G7:G21"/>
    <mergeCell ref="E7:E21"/>
    <mergeCell ref="G22:G27"/>
    <mergeCell ref="F22:F27"/>
    <mergeCell ref="B2:C4"/>
    <mergeCell ref="D2:M4"/>
    <mergeCell ref="B5:C5"/>
    <mergeCell ref="D5:N5"/>
    <mergeCell ref="J7:J21"/>
  </mergeCells>
  <phoneticPr fontId="12" type="noConversion"/>
  <hyperlinks>
    <hyperlink ref="N7" r:id="rId1" display="https://fondom.sharepoint.com/:w:/s/Fonvalmed2/EfHiRaQ82KFEjFgSF4CJUk4BCrGV9LPvCl3XE3D8Z7xFsg?e=Qq8Pof" xr:uid="{E40C4ED3-08AA-437A-BB2B-D28650E37F8B}"/>
    <hyperlink ref="N9" r:id="rId2" display="https://fondom.sharepoint.com/:w:/s/Fonvalmed2/Ecq6qk1pwt9Ghl3S821Q89kB2Jg3JN6NDg_bnEAr8zTHSg?e=kIuiWR" xr:uid="{01946DB3-4960-429E-9BA9-7013B08858EA}"/>
    <hyperlink ref="N8" r:id="rId3" display="https://fondom.sharepoint.com/:w:/s/Fonvalmed2/Ecq6qk1pwt9Ghl3S821Q89kB2Jg3JN6NDg_bnEAr8zTHSg?e=kIuiWR" xr:uid="{D64167F4-0C14-4363-9B2C-E6D07C25DA40}"/>
    <hyperlink ref="N10" r:id="rId4" display="https://fondom.sharepoint.com/:w:/s/Fonvalmed2/Ecq6qk1pwt9Ghl3S821Q89kB2Jg3JN6NDg_bnEAr8zTHSg?e=kIuiWR" xr:uid="{6DD49E0F-C457-4D64-8A7D-A8A1FA5C8CD6}"/>
    <hyperlink ref="N12" r:id="rId5" display="https://fondom.sharepoint.com/:w:/s/Fonvalmed2/Ecq6qk1pwt9Ghl3S821Q89kB2Jg3JN6NDg_bnEAr8zTHSg?e=XqMKyx" xr:uid="{3643EB7C-D0AA-4021-B0F2-7B5AE35478C3}"/>
    <hyperlink ref="N14" r:id="rId6" display="https://fondom.sharepoint.com/:w:/s/Fonvalmed2/EXTcK2Xa3GdDjbVfifOhdecBgflyxlFn4QC6_1MmVZCY-A?e=mCIck5" xr:uid="{D31C5681-6401-40ED-96F9-D6E2939807D0}"/>
    <hyperlink ref="N17" r:id="rId7" display="https://fondom.sharepoint.com/:w:/s/Fonvalmed2/EfHiRaQ82KFEjFgSF4CJUk4BCrGV9LPvCl3XE3D8Z7xFsg?e=PuCNFR" xr:uid="{E3F9355A-7D36-48C8-8B83-EEF54258488C}"/>
    <hyperlink ref="N21" r:id="rId8" display="https://fondom.sharepoint.com/:w:/s/Fonvalmed2/EXTcK2Xa3GdDjbVfifOhdecBgflyxlFn4QC6_1MmVZCY-A?e=0tpWnW" xr:uid="{FA90D446-9F25-4DC0-AC05-D550975DF5D4}"/>
    <hyperlink ref="N24" r:id="rId9" display="https://fondom.sharepoint.com/:f:/s/Fonvalmed2/Eq__i94H2hRIga4IwI43V1YBe0Va8fT8MlbgoPghNJIcRA?e=l46y6P" xr:uid="{3DA8288F-7743-44DE-BBF6-339980240EC1}"/>
    <hyperlink ref="N13" r:id="rId10" xr:uid="{4B2C9611-5CE0-4C85-B4D3-36519B6761C5}"/>
    <hyperlink ref="N15" r:id="rId11" xr:uid="{723E33D4-45EC-4CFA-956D-96D6BA650C4B}"/>
    <hyperlink ref="N16" r:id="rId12" xr:uid="{53D69182-8496-46D4-B644-2CD90AC42651}"/>
    <hyperlink ref="Q8" r:id="rId13" display="../../../../../../:w:/s/Fonvalmed2/ETx_NIw3MmJIsSAmu4F40m0BcCjJovtn1TNibbYoUNHbxA?e=Aob0gz" xr:uid="{4A352BAF-AA0A-411B-97BF-2E4D8A549C20}"/>
    <hyperlink ref="Q18" r:id="rId14" xr:uid="{17CD016C-8C63-4A2D-8F77-9EECCEB0FD6B}"/>
    <hyperlink ref="Q19" r:id="rId15" xr:uid="{A5937F54-F6D3-44FD-95DE-C4F76CC8A235}"/>
    <hyperlink ref="Q22" r:id="rId16" xr:uid="{DEE629D7-7053-4AD1-9E16-7A0A25292111}"/>
    <hyperlink ref="Q23" r:id="rId17" xr:uid="{F28FF815-9867-4A57-9B12-73D54FB948C7}"/>
    <hyperlink ref="Q24" r:id="rId18" xr:uid="{F0958AC2-9F94-441E-B8AA-828C4C8F4107}"/>
    <hyperlink ref="Q27" r:id="rId19" xr:uid="{F356D7AA-67FD-4ADB-8920-93C5515E89EA}"/>
  </hyperlinks>
  <pageMargins left="0.7" right="0.7" top="0.75" bottom="0.75" header="0.3" footer="0.3"/>
  <pageSetup orientation="portrait" r:id="rId20"/>
  <drawing r:id="rId2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5488-20BC-4524-83FA-7515BB157115}">
  <dimension ref="B2:Q17"/>
  <sheetViews>
    <sheetView topLeftCell="C1" zoomScale="85" zoomScaleNormal="85" workbookViewId="0">
      <pane ySplit="6" topLeftCell="A14" activePane="bottomLeft" state="frozen"/>
      <selection pane="bottomLeft" activeCell="K14" sqref="K14"/>
    </sheetView>
  </sheetViews>
  <sheetFormatPr defaultColWidth="11.42578125" defaultRowHeight="11.25"/>
  <cols>
    <col min="1" max="1" width="11.42578125" style="16"/>
    <col min="2" max="2" width="14.28515625" style="16" customWidth="1"/>
    <col min="3" max="3" width="27.85546875" style="16" customWidth="1"/>
    <col min="4" max="4" width="30.7109375" style="21" customWidth="1"/>
    <col min="5" max="6" width="11.42578125" style="16"/>
    <col min="7" max="7" width="16.85546875" style="21" customWidth="1"/>
    <col min="8" max="8" width="26" style="21" customWidth="1"/>
    <col min="9" max="9" width="23.5703125" style="21" customWidth="1"/>
    <col min="10" max="10" width="16.85546875" style="21" customWidth="1"/>
    <col min="11" max="11" width="11.42578125" style="34"/>
    <col min="12" max="12" width="17.140625" style="34" customWidth="1"/>
    <col min="13" max="13" width="34.28515625" style="16" customWidth="1"/>
    <col min="14" max="14" width="26" style="16" customWidth="1"/>
    <col min="15" max="15" width="17.140625" style="16" customWidth="1"/>
    <col min="16" max="16" width="34.28515625" style="16" customWidth="1"/>
    <col min="17" max="17" width="26" style="16" customWidth="1"/>
    <col min="18" max="16384" width="11.42578125" style="16"/>
  </cols>
  <sheetData>
    <row r="2" spans="2:17" ht="24" customHeight="1">
      <c r="B2" s="423"/>
      <c r="C2" s="423"/>
      <c r="D2" s="423" t="s">
        <v>1098</v>
      </c>
      <c r="E2" s="423"/>
      <c r="F2" s="423"/>
      <c r="G2" s="423"/>
      <c r="H2" s="423"/>
      <c r="I2" s="423"/>
      <c r="J2" s="423"/>
      <c r="K2" s="423"/>
      <c r="L2" s="423"/>
      <c r="M2" s="423"/>
      <c r="N2" s="11" t="s">
        <v>270</v>
      </c>
    </row>
    <row r="3" spans="2:17" ht="24" customHeight="1">
      <c r="B3" s="423"/>
      <c r="C3" s="423"/>
      <c r="D3" s="423"/>
      <c r="E3" s="423"/>
      <c r="F3" s="423"/>
      <c r="G3" s="423"/>
      <c r="H3" s="423"/>
      <c r="I3" s="423"/>
      <c r="J3" s="423"/>
      <c r="K3" s="423"/>
      <c r="L3" s="423"/>
      <c r="M3" s="423"/>
      <c r="N3" s="11" t="s">
        <v>271</v>
      </c>
    </row>
    <row r="4" spans="2:17" ht="22.5">
      <c r="B4" s="423"/>
      <c r="C4" s="423"/>
      <c r="D4" s="423"/>
      <c r="E4" s="423"/>
      <c r="F4" s="423"/>
      <c r="G4" s="423"/>
      <c r="H4" s="423"/>
      <c r="I4" s="423"/>
      <c r="J4" s="423"/>
      <c r="K4" s="423"/>
      <c r="L4" s="423"/>
      <c r="M4" s="423"/>
      <c r="N4" s="14" t="s">
        <v>272</v>
      </c>
    </row>
    <row r="5" spans="2:17" ht="36" customHeight="1">
      <c r="B5" s="424" t="s">
        <v>273</v>
      </c>
      <c r="C5" s="424"/>
      <c r="D5" s="425" t="s">
        <v>1099</v>
      </c>
      <c r="E5" s="425"/>
      <c r="F5" s="425"/>
      <c r="G5" s="425"/>
      <c r="H5" s="425"/>
      <c r="I5" s="425"/>
      <c r="J5" s="425"/>
      <c r="K5" s="425"/>
      <c r="L5" s="425"/>
      <c r="M5" s="425"/>
      <c r="N5" s="425"/>
    </row>
    <row r="6" spans="2:17" s="35" customFormat="1" ht="33.75">
      <c r="B6" s="14" t="s">
        <v>275</v>
      </c>
      <c r="C6" s="15" t="s">
        <v>42</v>
      </c>
      <c r="D6" s="15" t="s">
        <v>43</v>
      </c>
      <c r="E6" s="15" t="s">
        <v>44</v>
      </c>
      <c r="F6" s="15" t="s">
        <v>45</v>
      </c>
      <c r="G6" s="15" t="s">
        <v>46</v>
      </c>
      <c r="H6" s="15" t="s">
        <v>47</v>
      </c>
      <c r="I6" s="15" t="s">
        <v>48</v>
      </c>
      <c r="J6" s="15" t="s">
        <v>49</v>
      </c>
      <c r="K6" s="45" t="s">
        <v>50</v>
      </c>
      <c r="L6" s="94" t="s">
        <v>51</v>
      </c>
      <c r="M6" s="14" t="s">
        <v>52</v>
      </c>
      <c r="N6" s="14" t="s">
        <v>53</v>
      </c>
      <c r="O6" s="91" t="s">
        <v>276</v>
      </c>
      <c r="P6" s="14" t="s">
        <v>52</v>
      </c>
      <c r="Q6" s="14" t="s">
        <v>53</v>
      </c>
    </row>
    <row r="7" spans="2:17" ht="105">
      <c r="B7" s="428" t="s">
        <v>278</v>
      </c>
      <c r="C7" s="428" t="s">
        <v>69</v>
      </c>
      <c r="D7" s="36" t="s">
        <v>70</v>
      </c>
      <c r="E7" s="47">
        <v>1</v>
      </c>
      <c r="F7" s="47">
        <v>0.33</v>
      </c>
      <c r="G7" s="36" t="s">
        <v>71</v>
      </c>
      <c r="H7" s="36" t="s">
        <v>72</v>
      </c>
      <c r="I7" s="36" t="s">
        <v>73</v>
      </c>
      <c r="J7" s="36" t="s">
        <v>59</v>
      </c>
      <c r="K7" s="31">
        <f>IF((L7+O7)&gt;=100%,100%,(L7+O7))</f>
        <v>0.25</v>
      </c>
      <c r="L7" s="31">
        <v>0</v>
      </c>
      <c r="M7" s="36" t="s">
        <v>1100</v>
      </c>
      <c r="N7" s="17" t="s">
        <v>1101</v>
      </c>
      <c r="O7" s="47">
        <v>0.25</v>
      </c>
      <c r="P7" s="36" t="s">
        <v>1102</v>
      </c>
      <c r="Q7" s="261" t="s">
        <v>1103</v>
      </c>
    </row>
    <row r="8" spans="2:17" ht="105">
      <c r="B8" s="428"/>
      <c r="C8" s="428"/>
      <c r="D8" s="36" t="s">
        <v>79</v>
      </c>
      <c r="E8" s="47">
        <v>1</v>
      </c>
      <c r="F8" s="47">
        <v>1</v>
      </c>
      <c r="G8" s="36" t="s">
        <v>80</v>
      </c>
      <c r="H8" s="36" t="s">
        <v>81</v>
      </c>
      <c r="I8" s="36" t="s">
        <v>82</v>
      </c>
      <c r="J8" s="36" t="s">
        <v>83</v>
      </c>
      <c r="K8" s="31">
        <f>IF((L8+O8)&gt;=100%,100%,(L8+O8))</f>
        <v>1</v>
      </c>
      <c r="L8" s="31">
        <v>1</v>
      </c>
      <c r="M8" s="36" t="s">
        <v>1104</v>
      </c>
      <c r="N8" s="87" t="s">
        <v>1105</v>
      </c>
      <c r="O8" s="47">
        <v>1</v>
      </c>
      <c r="P8" s="36" t="s">
        <v>1106</v>
      </c>
      <c r="Q8" s="261" t="s">
        <v>1107</v>
      </c>
    </row>
    <row r="9" spans="2:17" ht="105">
      <c r="B9" s="592" t="s">
        <v>300</v>
      </c>
      <c r="C9" s="591" t="s">
        <v>1108</v>
      </c>
      <c r="D9" s="591" t="s">
        <v>1109</v>
      </c>
      <c r="E9" s="256" t="s">
        <v>225</v>
      </c>
      <c r="F9" s="257">
        <v>1</v>
      </c>
      <c r="G9" s="256">
        <v>12</v>
      </c>
      <c r="H9" s="256" t="s">
        <v>1110</v>
      </c>
      <c r="I9" s="256" t="s">
        <v>1111</v>
      </c>
      <c r="J9" s="256" t="s">
        <v>83</v>
      </c>
      <c r="K9" s="258">
        <f t="shared" ref="K9:K17" si="0">IF((L9+O9)&gt;=100%,100%,(L9+O9))</f>
        <v>0.41600000000000004</v>
      </c>
      <c r="L9" s="258">
        <v>0.25</v>
      </c>
      <c r="M9" s="256" t="s">
        <v>1112</v>
      </c>
      <c r="N9" s="259" t="s">
        <v>1113</v>
      </c>
      <c r="O9" s="242">
        <v>0.16600000000000001</v>
      </c>
      <c r="P9" s="256" t="s">
        <v>1114</v>
      </c>
      <c r="Q9" s="260" t="s">
        <v>1115</v>
      </c>
    </row>
    <row r="10" spans="2:17" ht="105">
      <c r="B10" s="593"/>
      <c r="C10" s="591"/>
      <c r="D10" s="591"/>
      <c r="E10" s="256" t="s">
        <v>225</v>
      </c>
      <c r="F10" s="256" t="s">
        <v>225</v>
      </c>
      <c r="G10" s="256">
        <v>1</v>
      </c>
      <c r="H10" s="256" t="s">
        <v>1116</v>
      </c>
      <c r="I10" s="256" t="s">
        <v>1117</v>
      </c>
      <c r="J10" s="256" t="s">
        <v>517</v>
      </c>
      <c r="K10" s="258">
        <f t="shared" si="0"/>
        <v>0.25</v>
      </c>
      <c r="L10" s="258">
        <v>0.25</v>
      </c>
      <c r="M10" s="256" t="s">
        <v>1118</v>
      </c>
      <c r="N10" s="259" t="s">
        <v>1113</v>
      </c>
      <c r="O10" s="242">
        <v>0</v>
      </c>
      <c r="P10" s="256" t="s">
        <v>1119</v>
      </c>
      <c r="Q10" s="256" t="s">
        <v>1120</v>
      </c>
    </row>
    <row r="11" spans="2:17" ht="105">
      <c r="B11" s="593"/>
      <c r="C11" s="591"/>
      <c r="D11" s="591"/>
      <c r="E11" s="256" t="s">
        <v>225</v>
      </c>
      <c r="F11" s="256" t="s">
        <v>225</v>
      </c>
      <c r="G11" s="256">
        <v>1</v>
      </c>
      <c r="H11" s="256" t="s">
        <v>1121</v>
      </c>
      <c r="I11" s="256" t="s">
        <v>1122</v>
      </c>
      <c r="J11" s="256" t="s">
        <v>517</v>
      </c>
      <c r="K11" s="258">
        <f t="shared" si="0"/>
        <v>1</v>
      </c>
      <c r="L11" s="258">
        <v>0</v>
      </c>
      <c r="M11" s="256" t="s">
        <v>1123</v>
      </c>
      <c r="N11" s="259" t="s">
        <v>1113</v>
      </c>
      <c r="O11" s="242">
        <v>1</v>
      </c>
      <c r="P11" s="256" t="s">
        <v>1124</v>
      </c>
      <c r="Q11" s="260" t="s">
        <v>1125</v>
      </c>
    </row>
    <row r="12" spans="2:17" ht="112.5">
      <c r="B12" s="593"/>
      <c r="C12" s="591"/>
      <c r="D12" s="591"/>
      <c r="E12" s="256" t="s">
        <v>225</v>
      </c>
      <c r="F12" s="256" t="s">
        <v>225</v>
      </c>
      <c r="G12" s="256">
        <v>1</v>
      </c>
      <c r="H12" s="256" t="s">
        <v>1126</v>
      </c>
      <c r="I12" s="256" t="s">
        <v>1127</v>
      </c>
      <c r="J12" s="256" t="s">
        <v>517</v>
      </c>
      <c r="K12" s="258">
        <f t="shared" si="0"/>
        <v>0.5</v>
      </c>
      <c r="L12" s="258">
        <v>0</v>
      </c>
      <c r="M12" s="256" t="s">
        <v>1128</v>
      </c>
      <c r="N12" s="256" t="s">
        <v>1101</v>
      </c>
      <c r="O12" s="242">
        <v>0.5</v>
      </c>
      <c r="P12" s="256" t="s">
        <v>1129</v>
      </c>
      <c r="Q12" s="260" t="s">
        <v>1130</v>
      </c>
    </row>
    <row r="13" spans="2:17" ht="146.25">
      <c r="B13" s="593"/>
      <c r="C13" s="591"/>
      <c r="D13" s="591" t="s">
        <v>1131</v>
      </c>
      <c r="E13" s="256" t="s">
        <v>225</v>
      </c>
      <c r="F13" s="256"/>
      <c r="G13" s="256">
        <v>12</v>
      </c>
      <c r="H13" s="256" t="s">
        <v>1132</v>
      </c>
      <c r="I13" s="256" t="s">
        <v>1133</v>
      </c>
      <c r="J13" s="256" t="s">
        <v>83</v>
      </c>
      <c r="K13" s="258">
        <f t="shared" si="0"/>
        <v>0.25</v>
      </c>
      <c r="L13" s="258">
        <v>0</v>
      </c>
      <c r="M13" s="256" t="s">
        <v>1100</v>
      </c>
      <c r="N13" s="256" t="s">
        <v>1101</v>
      </c>
      <c r="O13" s="242">
        <v>0.25</v>
      </c>
      <c r="P13" s="256" t="s">
        <v>1134</v>
      </c>
      <c r="Q13" s="260" t="s">
        <v>1135</v>
      </c>
    </row>
    <row r="14" spans="2:17" ht="120">
      <c r="B14" s="593"/>
      <c r="C14" s="591"/>
      <c r="D14" s="591"/>
      <c r="E14" s="256" t="s">
        <v>225</v>
      </c>
      <c r="F14" s="257">
        <v>1</v>
      </c>
      <c r="G14" s="256">
        <v>2</v>
      </c>
      <c r="H14" s="256" t="s">
        <v>1136</v>
      </c>
      <c r="I14" s="256" t="s">
        <v>1137</v>
      </c>
      <c r="J14" s="256" t="s">
        <v>475</v>
      </c>
      <c r="K14" s="258">
        <f t="shared" si="0"/>
        <v>1</v>
      </c>
      <c r="L14" s="258">
        <v>0.5</v>
      </c>
      <c r="M14" s="256" t="s">
        <v>1138</v>
      </c>
      <c r="N14" s="259" t="s">
        <v>1139</v>
      </c>
      <c r="O14" s="242">
        <v>1</v>
      </c>
      <c r="P14" s="256" t="s">
        <v>1140</v>
      </c>
      <c r="Q14" s="260" t="s">
        <v>1141</v>
      </c>
    </row>
    <row r="15" spans="2:17" ht="105">
      <c r="B15" s="593"/>
      <c r="C15" s="591"/>
      <c r="D15" s="592" t="s">
        <v>1142</v>
      </c>
      <c r="E15" s="256" t="s">
        <v>225</v>
      </c>
      <c r="F15" s="257">
        <v>0.8</v>
      </c>
      <c r="G15" s="256">
        <v>4</v>
      </c>
      <c r="H15" s="256" t="s">
        <v>1143</v>
      </c>
      <c r="I15" s="256" t="s">
        <v>1144</v>
      </c>
      <c r="J15" s="256" t="s">
        <v>78</v>
      </c>
      <c r="K15" s="258">
        <f t="shared" si="0"/>
        <v>1</v>
      </c>
      <c r="L15" s="258">
        <v>0.25</v>
      </c>
      <c r="M15" s="256" t="s">
        <v>1145</v>
      </c>
      <c r="N15" s="259" t="s">
        <v>1146</v>
      </c>
      <c r="O15" s="242">
        <v>1</v>
      </c>
      <c r="P15" s="256" t="s">
        <v>1147</v>
      </c>
      <c r="Q15" s="260" t="s">
        <v>1148</v>
      </c>
    </row>
    <row r="16" spans="2:17" ht="105">
      <c r="B16" s="593"/>
      <c r="C16" s="591"/>
      <c r="D16" s="593"/>
      <c r="E16" s="256" t="s">
        <v>225</v>
      </c>
      <c r="F16" s="257">
        <v>0.8</v>
      </c>
      <c r="G16" s="256" t="s">
        <v>1149</v>
      </c>
      <c r="H16" s="256" t="s">
        <v>1150</v>
      </c>
      <c r="I16" s="256" t="s">
        <v>1151</v>
      </c>
      <c r="J16" s="256" t="s">
        <v>83</v>
      </c>
      <c r="K16" s="258">
        <f t="shared" si="0"/>
        <v>1</v>
      </c>
      <c r="L16" s="258">
        <v>0</v>
      </c>
      <c r="M16" s="256" t="s">
        <v>1100</v>
      </c>
      <c r="N16" s="256" t="s">
        <v>1101</v>
      </c>
      <c r="O16" s="242">
        <v>1</v>
      </c>
      <c r="P16" s="256" t="s">
        <v>1152</v>
      </c>
      <c r="Q16" s="260" t="s">
        <v>1148</v>
      </c>
    </row>
    <row r="17" spans="2:17" ht="105">
      <c r="B17" s="594"/>
      <c r="C17" s="591"/>
      <c r="D17" s="594"/>
      <c r="E17" s="256" t="s">
        <v>225</v>
      </c>
      <c r="F17" s="256"/>
      <c r="G17" s="256">
        <v>2</v>
      </c>
      <c r="H17" s="256" t="s">
        <v>1153</v>
      </c>
      <c r="I17" s="256" t="s">
        <v>1154</v>
      </c>
      <c r="J17" s="256" t="s">
        <v>475</v>
      </c>
      <c r="K17" s="258">
        <f t="shared" si="0"/>
        <v>0.5</v>
      </c>
      <c r="L17" s="258">
        <v>0.25</v>
      </c>
      <c r="M17" s="256" t="s">
        <v>1155</v>
      </c>
      <c r="N17" s="259" t="s">
        <v>1156</v>
      </c>
      <c r="O17" s="242">
        <v>0.25</v>
      </c>
      <c r="P17" s="256" t="s">
        <v>1157</v>
      </c>
      <c r="Q17" s="260" t="s">
        <v>1158</v>
      </c>
    </row>
  </sheetData>
  <mergeCells count="11">
    <mergeCell ref="B2:C4"/>
    <mergeCell ref="D2:M4"/>
    <mergeCell ref="B5:C5"/>
    <mergeCell ref="D5:N5"/>
    <mergeCell ref="C9:C17"/>
    <mergeCell ref="C7:C8"/>
    <mergeCell ref="B7:B8"/>
    <mergeCell ref="D9:D12"/>
    <mergeCell ref="D13:D14"/>
    <mergeCell ref="D15:D17"/>
    <mergeCell ref="B9:B17"/>
  </mergeCells>
  <hyperlinks>
    <hyperlink ref="N8" r:id="rId1" xr:uid="{F0B42BBA-9B39-4849-85EB-B24EFC8659F8}"/>
    <hyperlink ref="N9" r:id="rId2" xr:uid="{82F39782-C077-4B9A-BF9A-5523BC884E9C}"/>
    <hyperlink ref="N10" r:id="rId3" xr:uid="{C079F48E-0588-40E5-ADD2-B8EB7C7FD833}"/>
    <hyperlink ref="N11" r:id="rId4" xr:uid="{40595153-8086-47FF-B9AA-488EC9E6548C}"/>
    <hyperlink ref="N14" r:id="rId5" xr:uid="{99846C9F-BCC1-4A25-A042-F972F710F14B}"/>
    <hyperlink ref="N17" r:id="rId6" xr:uid="{F1C29D1E-2163-4267-8347-56F7DD28D4A4}"/>
    <hyperlink ref="N15" r:id="rId7" xr:uid="{920AEFDD-70BD-4340-85CC-10F09449F2EB}"/>
    <hyperlink ref="Q7" r:id="rId8" xr:uid="{782521C3-E5DF-497C-A42A-FC6C9DBB0297}"/>
    <hyperlink ref="Q8" r:id="rId9" xr:uid="{33C3255C-9F06-436C-9EDD-E973D8C586B5}"/>
    <hyperlink ref="Q11" r:id="rId10" xr:uid="{DC7EB6AF-878F-4CB2-8628-3EC365DBF4B7}"/>
    <hyperlink ref="Q13" r:id="rId11" xr:uid="{B6FCB38B-0BC5-44C6-AE11-A0E115E4D12B}"/>
    <hyperlink ref="Q14" r:id="rId12" xr:uid="{F270E0A3-F6CD-4166-98CE-184A05BC9046}"/>
    <hyperlink ref="Q17" r:id="rId13" xr:uid="{8D4E076A-49F0-4D4D-BB14-11DEAED07625}"/>
    <hyperlink ref="Q16" r:id="rId14" xr:uid="{79ADD9C5-EEBB-4895-945B-A460390A853E}"/>
    <hyperlink ref="Q15" r:id="rId15" xr:uid="{8CDA3B4C-9A90-4223-8DEC-0D46A55EA1EF}"/>
    <hyperlink ref="Q12" r:id="rId16" xr:uid="{B9834951-A984-48A9-8776-B5763AAEB7D5}"/>
    <hyperlink ref="Q9" r:id="rId17" xr:uid="{79904306-D58A-47CD-B48B-FB467FE6E912}"/>
  </hyperlinks>
  <pageMargins left="0.7" right="0.7" top="0.75" bottom="0.75" header="0.3" footer="0.3"/>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078D-04CB-4847-B37C-03236B917EF6}">
  <dimension ref="B3:Q40"/>
  <sheetViews>
    <sheetView topLeftCell="A22" workbookViewId="0">
      <selection activeCell="N4" sqref="N4"/>
    </sheetView>
  </sheetViews>
  <sheetFormatPr defaultColWidth="11.42578125" defaultRowHeight="15"/>
  <cols>
    <col min="2" max="2" width="19.5703125" style="125" customWidth="1"/>
    <col min="3" max="3" width="22.42578125" customWidth="1"/>
    <col min="4" max="4" width="22.42578125" style="118" bestFit="1" customWidth="1"/>
    <col min="5" max="5" width="13.140625" style="125" bestFit="1" customWidth="1"/>
    <col min="6" max="6" width="10.85546875" style="125" bestFit="1" customWidth="1"/>
    <col min="7" max="7" width="18.7109375" customWidth="1"/>
    <col min="8" max="8" width="20.7109375" customWidth="1"/>
    <col min="9" max="9" width="19.28515625" customWidth="1"/>
    <col min="10" max="10" width="10.7109375" bestFit="1" customWidth="1"/>
    <col min="11" max="11" width="18" style="119" bestFit="1" customWidth="1"/>
    <col min="12" max="12" width="15.5703125" style="119" bestFit="1" customWidth="1"/>
    <col min="13" max="13" width="34.28515625" customWidth="1"/>
    <col min="14" max="14" width="40.7109375" customWidth="1"/>
    <col min="15" max="17" width="18.85546875" customWidth="1"/>
  </cols>
  <sheetData>
    <row r="3" spans="2:17" ht="33.75">
      <c r="B3" s="15" t="s">
        <v>1</v>
      </c>
      <c r="C3" s="15" t="s">
        <v>42</v>
      </c>
      <c r="D3" s="15" t="s">
        <v>43</v>
      </c>
      <c r="E3" s="15" t="s">
        <v>44</v>
      </c>
      <c r="F3" s="15" t="s">
        <v>45</v>
      </c>
      <c r="G3" s="15" t="s">
        <v>46</v>
      </c>
      <c r="H3" s="15" t="s">
        <v>47</v>
      </c>
      <c r="I3" s="15" t="s">
        <v>48</v>
      </c>
      <c r="J3" s="15" t="s">
        <v>49</v>
      </c>
      <c r="K3" s="30" t="s">
        <v>50</v>
      </c>
      <c r="L3" s="91" t="s">
        <v>51</v>
      </c>
      <c r="M3" s="14" t="s">
        <v>52</v>
      </c>
      <c r="N3" s="14" t="s">
        <v>53</v>
      </c>
      <c r="O3" s="91" t="s">
        <v>51</v>
      </c>
      <c r="P3" s="14" t="s">
        <v>52</v>
      </c>
      <c r="Q3" s="14" t="s">
        <v>53</v>
      </c>
    </row>
    <row r="4" spans="2:17" ht="90">
      <c r="B4" s="126" t="s">
        <v>54</v>
      </c>
      <c r="C4" s="37" t="s">
        <v>55</v>
      </c>
      <c r="D4" s="37" t="s">
        <v>56</v>
      </c>
      <c r="E4" s="38"/>
      <c r="F4" s="37">
        <v>0.94</v>
      </c>
      <c r="G4" s="37">
        <v>0.06</v>
      </c>
      <c r="H4" s="37" t="s">
        <v>57</v>
      </c>
      <c r="I4" s="37" t="s">
        <v>58</v>
      </c>
      <c r="J4" s="37" t="s">
        <v>59</v>
      </c>
      <c r="K4" s="36">
        <f>+'Administración de obras por Val'!K8</f>
        <v>0.05</v>
      </c>
      <c r="L4" s="36">
        <f>+'Administración de obras por Val'!L8</f>
        <v>0.03</v>
      </c>
      <c r="M4" s="36" t="str">
        <f>+'Administración de obras por Val'!M8</f>
        <v>Para la obra de la loma de Los Balsos, ya se cumplido con la meta de las siembras obligadas por compensación de acuerdo con las resoluciones del AMVA (291 en total), para la obra de la loma de Los Parra, dichas siembras se proyectan finalizar en el primer semestre del 2023, para la fecha se han sembrado 226 de los 1024 obligados por compensación.</v>
      </c>
      <c r="N4" s="36" t="str">
        <f>+'Administración de obras por Val'!N8</f>
        <v xml:space="preserve">
USUARIO: fondobalsos.social@consorciofonval.onmicrosoft.com
CONTRASEÑA: Socioambiental2021</v>
      </c>
      <c r="O4" s="173"/>
      <c r="P4" s="173"/>
      <c r="Q4" s="173"/>
    </row>
    <row r="5" spans="2:17" ht="90">
      <c r="B5" s="126" t="s">
        <v>54</v>
      </c>
      <c r="C5" s="37" t="s">
        <v>60</v>
      </c>
      <c r="D5" s="36" t="s">
        <v>61</v>
      </c>
      <c r="E5" s="17"/>
      <c r="F5" s="36" t="s">
        <v>62</v>
      </c>
      <c r="G5" s="36" t="s">
        <v>63</v>
      </c>
      <c r="H5" s="36" t="s">
        <v>57</v>
      </c>
      <c r="I5" s="36" t="s">
        <v>64</v>
      </c>
      <c r="J5" s="36" t="s">
        <v>59</v>
      </c>
      <c r="K5" s="36">
        <f>+'Administración de obras por Val'!K9</f>
        <v>0</v>
      </c>
      <c r="L5" s="36">
        <f>+'Administración de obras por Val'!L9</f>
        <v>0</v>
      </c>
      <c r="M5" s="36">
        <f>+'Administración de obras por Val'!M9</f>
        <v>0</v>
      </c>
      <c r="N5" s="36">
        <f>+'Administración de obras por Val'!N9</f>
        <v>0</v>
      </c>
      <c r="O5" s="173"/>
      <c r="P5" s="173"/>
      <c r="Q5" s="173"/>
    </row>
    <row r="6" spans="2:17" ht="56.25">
      <c r="B6" s="126" t="s">
        <v>54</v>
      </c>
      <c r="C6" s="37" t="s">
        <v>65</v>
      </c>
      <c r="D6" s="37" t="s">
        <v>66</v>
      </c>
      <c r="E6" s="38"/>
      <c r="F6" s="131">
        <v>0.92</v>
      </c>
      <c r="G6" s="131">
        <v>0.08</v>
      </c>
      <c r="H6" s="37" t="s">
        <v>57</v>
      </c>
      <c r="I6" s="37" t="s">
        <v>67</v>
      </c>
      <c r="J6" s="37" t="s">
        <v>59</v>
      </c>
      <c r="K6" s="36">
        <f>+'Administración de obras por Val'!K10</f>
        <v>0</v>
      </c>
      <c r="L6" s="36">
        <f>+'Administración de obras por Val'!L10</f>
        <v>0</v>
      </c>
      <c r="M6" s="36">
        <f>+'Administración de obras por Val'!M10</f>
        <v>0</v>
      </c>
      <c r="N6" s="36" t="str">
        <f>+'Administración de obras por Val'!N10</f>
        <v>USUARIO: fondoparra.social@consorciolosparra20212.onmicrosoft.com
CONTRASEÑA: Socioambiental2021</v>
      </c>
      <c r="O6" s="173"/>
      <c r="P6" s="173"/>
      <c r="Q6" s="173"/>
    </row>
    <row r="7" spans="2:17" ht="56.25">
      <c r="B7" s="126" t="s">
        <v>68</v>
      </c>
      <c r="C7" s="37" t="s">
        <v>69</v>
      </c>
      <c r="D7" s="36" t="s">
        <v>70</v>
      </c>
      <c r="E7" s="47">
        <v>1</v>
      </c>
      <c r="F7" s="47">
        <v>0.33</v>
      </c>
      <c r="G7" s="36" t="s">
        <v>71</v>
      </c>
      <c r="H7" s="36" t="s">
        <v>72</v>
      </c>
      <c r="I7" s="36" t="s">
        <v>73</v>
      </c>
      <c r="J7" s="36" t="s">
        <v>59</v>
      </c>
      <c r="K7" s="55">
        <f>+'Servicio al ciudadano'!K7</f>
        <v>0.25</v>
      </c>
      <c r="L7" s="55">
        <f>+'Servicio al ciudadano'!L7</f>
        <v>0</v>
      </c>
      <c r="M7" s="55" t="str">
        <f>+'Servicio al ciudadano'!M7</f>
        <v>No se ha realizado durante el primer trimestre</v>
      </c>
      <c r="N7" s="55" t="str">
        <f>+'Servicio al ciudadano'!N7</f>
        <v xml:space="preserve">No se cuenta con evidencia </v>
      </c>
      <c r="O7" s="173"/>
      <c r="P7" s="173"/>
      <c r="Q7" s="173"/>
    </row>
    <row r="8" spans="2:17" ht="67.5">
      <c r="B8" s="126" t="s">
        <v>11</v>
      </c>
      <c r="C8" s="18" t="s">
        <v>69</v>
      </c>
      <c r="D8" s="19" t="s">
        <v>74</v>
      </c>
      <c r="E8" s="19">
        <v>1</v>
      </c>
      <c r="F8" s="20">
        <v>0</v>
      </c>
      <c r="G8" s="19" t="s">
        <v>75</v>
      </c>
      <c r="H8" s="19" t="s">
        <v>76</v>
      </c>
      <c r="I8" s="19" t="s">
        <v>77</v>
      </c>
      <c r="J8" s="19" t="s">
        <v>78</v>
      </c>
      <c r="K8" s="55">
        <f>+'Planeación Estratégica'!K7</f>
        <v>0</v>
      </c>
      <c r="L8" s="55">
        <f>+'Planeación Estratégica'!L7</f>
        <v>0</v>
      </c>
      <c r="M8" s="55" t="str">
        <f>+'Planeación Estratégica'!M7</f>
        <v>Durante este trimestre no se ha avanzado en este indicador</v>
      </c>
      <c r="N8" s="55" t="str">
        <f>+'Planeación Estratégica'!N7</f>
        <v>NA</v>
      </c>
      <c r="O8" s="173"/>
      <c r="P8" s="173"/>
      <c r="Q8" s="173"/>
    </row>
    <row r="9" spans="2:17" ht="78.75">
      <c r="B9" s="126" t="s">
        <v>68</v>
      </c>
      <c r="C9" s="37" t="s">
        <v>69</v>
      </c>
      <c r="D9" s="36" t="s">
        <v>79</v>
      </c>
      <c r="E9" s="47">
        <v>1</v>
      </c>
      <c r="F9" s="47">
        <v>1</v>
      </c>
      <c r="G9" s="36" t="s">
        <v>80</v>
      </c>
      <c r="H9" s="36" t="s">
        <v>81</v>
      </c>
      <c r="I9" s="36" t="s">
        <v>82</v>
      </c>
      <c r="J9" s="36" t="s">
        <v>83</v>
      </c>
      <c r="K9" s="55">
        <f>+'Servicio al ciudadano'!K8</f>
        <v>1</v>
      </c>
      <c r="L9" s="55">
        <f>+'Servicio al ciudadano'!L8</f>
        <v>1</v>
      </c>
      <c r="M9" s="55" t="str">
        <f>+'Servicio al ciudadano'!M8</f>
        <v xml:space="preserve">Con el grupo de participación ciudadana se verificó que el botón si funcionara e identificar si se puede realizar una caracterización al proceso. </v>
      </c>
      <c r="N9" s="55" t="str">
        <f>+'Servicio al ciudadano'!N8</f>
        <v>https://fondom-my.sharepoint.com/:w:/g/personal/jessica_castrillon_fonvalmed_gov_co/EWPbLJ6HS_dHkodJsbO-GFwB0hwnLmGGuD4VKu9HVKjTOg?e=ZBP5on</v>
      </c>
      <c r="O9" s="173"/>
      <c r="P9" s="173"/>
      <c r="Q9" s="173"/>
    </row>
    <row r="10" spans="2:17" ht="56.25">
      <c r="B10" s="126" t="s">
        <v>12</v>
      </c>
      <c r="C10" s="36" t="s">
        <v>69</v>
      </c>
      <c r="D10" s="37" t="s">
        <v>84</v>
      </c>
      <c r="E10" s="47">
        <v>1</v>
      </c>
      <c r="F10" s="47">
        <v>0.33</v>
      </c>
      <c r="G10" s="37" t="s">
        <v>71</v>
      </c>
      <c r="H10" s="37" t="s">
        <v>72</v>
      </c>
      <c r="I10" s="37" t="s">
        <v>73</v>
      </c>
      <c r="J10" s="37" t="s">
        <v>59</v>
      </c>
      <c r="K10" s="37">
        <f>+Comunicaciones!K7</f>
        <v>1</v>
      </c>
      <c r="L10" s="115">
        <f>+Comunicaciones!L7</f>
        <v>0.49</v>
      </c>
      <c r="M10" s="37" t="str">
        <f>+Comunicaciones!M7</f>
        <v>Implementación del plan de comunicaciones externas.</v>
      </c>
      <c r="N10" s="37" t="str">
        <f>+Comunicaciones!N7</f>
        <v xml:space="preserve">https://fondom-my.sharepoint.com/:x:/g/personal/lesly_tabares_fonvalmed_gov_co/ERBRP3sBCzpCtDalzq_d-XsBYv2OQH9Zwjy928PmUgoq2Q?e=sHo7em </v>
      </c>
      <c r="O10" s="173"/>
      <c r="P10" s="173"/>
      <c r="Q10" s="173"/>
    </row>
    <row r="11" spans="2:17" ht="112.5">
      <c r="B11" s="126" t="s">
        <v>85</v>
      </c>
      <c r="C11" s="37" t="s">
        <v>86</v>
      </c>
      <c r="D11" s="37" t="s">
        <v>87</v>
      </c>
      <c r="E11" s="17">
        <v>1</v>
      </c>
      <c r="F11" s="31">
        <v>0.41</v>
      </c>
      <c r="G11" s="37" t="s">
        <v>88</v>
      </c>
      <c r="H11" s="37" t="s">
        <v>89</v>
      </c>
      <c r="I11" s="37" t="s">
        <v>90</v>
      </c>
      <c r="J11" s="37" t="s">
        <v>83</v>
      </c>
      <c r="K11" s="37">
        <f>+'Tecnologías de la información'!K7</f>
        <v>0.5</v>
      </c>
      <c r="L11" s="115">
        <f>+'Tecnologías de la información'!L7</f>
        <v>0</v>
      </c>
      <c r="M11" s="37" t="str">
        <f>+'Tecnologías de la información'!M7</f>
        <v>La implementacion consta del: Chat Boot,  con botón de accesibilidad y el botón de idiomas. La integración de estas funcionalidades se ejecuto en su momento hasta diciembre de 2022 con Red Logistica bajo el Contrato 2022-02006.Actualmente no se han implementado cambios en cuanto a interfaz o en cuanto a operatividad del sistema,pero a nivel funcional està con condiciones minimas en cuanto a lo requerido.</v>
      </c>
      <c r="N11" s="37" t="str">
        <f>+'Tecnologías de la información'!N7</f>
        <v>https://www.fonvalmed.gov.co/</v>
      </c>
      <c r="O11" s="173"/>
      <c r="P11" s="173"/>
      <c r="Q11" s="173"/>
    </row>
    <row r="12" spans="2:17" ht="67.5">
      <c r="B12" s="126" t="s">
        <v>85</v>
      </c>
      <c r="C12" s="116" t="s">
        <v>86</v>
      </c>
      <c r="D12" s="37" t="s">
        <v>91</v>
      </c>
      <c r="E12" s="17">
        <v>1</v>
      </c>
      <c r="F12" s="31">
        <v>0</v>
      </c>
      <c r="G12" s="37" t="s">
        <v>92</v>
      </c>
      <c r="H12" s="37" t="s">
        <v>93</v>
      </c>
      <c r="I12" s="37" t="s">
        <v>94</v>
      </c>
      <c r="J12" s="37" t="s">
        <v>78</v>
      </c>
      <c r="K12" s="37">
        <f>+'Tecnologías de la información'!K8</f>
        <v>0</v>
      </c>
      <c r="L12" s="115">
        <f>+'Tecnologías de la información'!L8</f>
        <v>0</v>
      </c>
      <c r="M12" s="37" t="str">
        <f>+'Tecnologías de la información'!M8</f>
        <v>De acuerdo a la carencia de gestion del conocimiento en la Entidad,no se tiene avance de esta accion en este primer trimestre,se revisaran los requerimientos para ejecutar dicha implementacion en el segundo trimestre de 2023.</v>
      </c>
      <c r="N12" s="37" t="str">
        <f>+'Tecnologías de la información'!N8</f>
        <v>NA</v>
      </c>
      <c r="O12" s="173"/>
      <c r="P12" s="173"/>
      <c r="Q12" s="173"/>
    </row>
    <row r="13" spans="2:17" ht="67.5">
      <c r="B13" s="126" t="s">
        <v>85</v>
      </c>
      <c r="C13" s="116" t="s">
        <v>86</v>
      </c>
      <c r="D13" s="37" t="s">
        <v>95</v>
      </c>
      <c r="E13" s="17">
        <v>1</v>
      </c>
      <c r="F13" s="31">
        <v>0</v>
      </c>
      <c r="G13" s="37" t="s">
        <v>96</v>
      </c>
      <c r="H13" s="37" t="s">
        <v>97</v>
      </c>
      <c r="I13" s="37" t="s">
        <v>98</v>
      </c>
      <c r="J13" s="37" t="s">
        <v>78</v>
      </c>
      <c r="K13" s="37">
        <f>+'Tecnologías de la información'!K9</f>
        <v>0.4</v>
      </c>
      <c r="L13" s="115">
        <f>+'Tecnologías de la información'!L9</f>
        <v>0</v>
      </c>
      <c r="M13" s="37" t="str">
        <f>+'Tecnologías de la información'!M9</f>
        <v>De acuerdo a la carencia de gestion del conocimiento en la Entidad,no se tiene avance de esta accion en este primer trimestre,se revisaran los requerimientos para ejecutar dicha implementacion en el segundo trimestre de 2023.</v>
      </c>
      <c r="N13" s="37" t="str">
        <f>+'Tecnologías de la información'!N9</f>
        <v>NA</v>
      </c>
      <c r="O13" s="173"/>
      <c r="P13" s="173"/>
      <c r="Q13" s="173"/>
    </row>
    <row r="14" spans="2:17" ht="67.5">
      <c r="B14" s="126" t="s">
        <v>85</v>
      </c>
      <c r="C14" s="116" t="s">
        <v>86</v>
      </c>
      <c r="D14" s="37" t="s">
        <v>99</v>
      </c>
      <c r="E14" s="17"/>
      <c r="F14" s="31">
        <v>0.13400000000000001</v>
      </c>
      <c r="G14" s="37" t="s">
        <v>100</v>
      </c>
      <c r="H14" s="37" t="s">
        <v>101</v>
      </c>
      <c r="I14" s="37" t="s">
        <v>102</v>
      </c>
      <c r="J14" s="37" t="s">
        <v>78</v>
      </c>
      <c r="K14" s="37">
        <f>+'Tecnologías de la información'!K10</f>
        <v>1</v>
      </c>
      <c r="L14" s="115" t="str">
        <f>+'Tecnologías de la información'!L10</f>
        <v>13.4%</v>
      </c>
      <c r="M14" s="37" t="str">
        <f>+'Tecnologías de la información'!M10</f>
        <v xml:space="preserve">Se implemento la pagina web de la Entidad de acuerdo a los requerimientos que como  Entidad de recaudo de valorizacion se tenian,se cumplio con condiciones minimas para la gestion,faltando esfuerzos en aspectos como seguridad y gobierno digital  </v>
      </c>
      <c r="N14" s="37" t="str">
        <f>+'Tecnologías de la información'!N10</f>
        <v>ACTAS RECIBIDO RED COMPUTO</v>
      </c>
      <c r="O14" s="173"/>
      <c r="P14" s="173"/>
      <c r="Q14" s="173"/>
    </row>
    <row r="15" spans="2:17" ht="22.5">
      <c r="B15" s="126" t="s">
        <v>85</v>
      </c>
      <c r="C15" s="116" t="s">
        <v>86</v>
      </c>
      <c r="D15" s="37" t="s">
        <v>103</v>
      </c>
      <c r="E15" s="17">
        <v>1</v>
      </c>
      <c r="F15" s="31"/>
      <c r="G15" s="37"/>
      <c r="H15" s="37"/>
      <c r="I15" s="37"/>
      <c r="J15" s="37"/>
      <c r="K15" s="37">
        <f>+'Tecnologías de la información'!K11</f>
        <v>0</v>
      </c>
      <c r="L15" s="115">
        <f>+'Tecnologías de la información'!L11</f>
        <v>0</v>
      </c>
      <c r="M15" s="37">
        <f>+'Tecnologías de la información'!M11</f>
        <v>0</v>
      </c>
      <c r="N15" s="37">
        <f>+'Tecnologías de la información'!N11</f>
        <v>0</v>
      </c>
      <c r="O15" s="173"/>
      <c r="P15" s="173"/>
      <c r="Q15" s="173"/>
    </row>
    <row r="16" spans="2:17" ht="67.5">
      <c r="B16" s="126" t="s">
        <v>85</v>
      </c>
      <c r="C16" s="116" t="s">
        <v>104</v>
      </c>
      <c r="D16" s="37" t="s">
        <v>105</v>
      </c>
      <c r="E16" s="17">
        <v>1</v>
      </c>
      <c r="F16" s="31">
        <v>0</v>
      </c>
      <c r="G16" s="37" t="s">
        <v>106</v>
      </c>
      <c r="H16" s="37" t="s">
        <v>107</v>
      </c>
      <c r="I16" s="37" t="s">
        <v>108</v>
      </c>
      <c r="J16" s="37" t="s">
        <v>109</v>
      </c>
      <c r="K16" s="37">
        <f>+'Tecnologías de la información'!K12</f>
        <v>0.55000000000000004</v>
      </c>
      <c r="L16" s="115">
        <f>+'Tecnologías de la información'!L12</f>
        <v>0.15</v>
      </c>
      <c r="M16" s="37" t="str">
        <f>+'Tecnologías de la información'!M12</f>
        <v>De acuerdo a la carencia de gestion del conocimiento en la Entidad,no se tiene avance de esta accion en este primer trimestre,se revisaran los requerimientos para ejecutar dicha implementacion en el segundo trimestre de 2023.</v>
      </c>
      <c r="N16" s="37">
        <f>+'Tecnologías de la información'!N12</f>
        <v>0</v>
      </c>
      <c r="O16" s="173"/>
      <c r="P16" s="173"/>
      <c r="Q16" s="173"/>
    </row>
    <row r="17" spans="2:17" ht="202.5">
      <c r="B17" s="126" t="s">
        <v>110</v>
      </c>
      <c r="C17" s="36" t="s">
        <v>111</v>
      </c>
      <c r="D17" s="36" t="s">
        <v>112</v>
      </c>
      <c r="E17" s="17"/>
      <c r="F17" s="47">
        <v>0.5</v>
      </c>
      <c r="G17" s="47">
        <v>0.5</v>
      </c>
      <c r="H17" s="36" t="str">
        <f>+'Gestión Administrativa '!H23</f>
        <v xml:space="preserve">Plan estrategico de talento humano, que incluya: los 4 planes de MIPG, bienestar social e incentivo, plan de SST, Plan de Capacitación, Plan de incentivo y Plan de vacantes. Con sus sus respectivos crongoramas de trabajo </v>
      </c>
      <c r="I17" s="36" t="str">
        <f>+'Gestión Administrativa '!I23</f>
        <v># de actividades realizadas / total de actividades propuestas</v>
      </c>
      <c r="J17" s="36" t="str">
        <f>+'Gestión Administrativa '!J23</f>
        <v>Mensual</v>
      </c>
      <c r="K17" s="36">
        <f>+'Gestión Administrativa '!K23</f>
        <v>1</v>
      </c>
      <c r="L17" s="36">
        <f>+'Gestión Administrativa '!L23</f>
        <v>0.25</v>
      </c>
      <c r="M17" s="36" t="str">
        <f>+'Gestión Administrativa '!M23</f>
        <v>Durante el primer trimestre se documetno el plan estrategico del talento humano, que permitiera la protección, incremento, y la definicion de una ruta del concimiento institucional. Este documento se deberá aprobar por el Comité de Gestión y Desempeño.
De  los  10  contratistas que ingresaron a FONVALMED durante el primer trismestre del año, solo 4  de  esllos  han  completado la  realizacion de  los 3  cursos  virtuales de la Función Publica, requeridos en el proceso de inducción.
Este proceso se realiza de manera  anual,  programado para los meses de junio  y  julio de  2023</v>
      </c>
      <c r="N17" s="36" t="str">
        <f>+'Gestión Administrativa '!N23</f>
        <v>CURSOS VIRTUALES AÑO 2023</v>
      </c>
      <c r="O17" s="173"/>
      <c r="P17" s="173"/>
      <c r="Q17" s="173"/>
    </row>
    <row r="18" spans="2:17" ht="45">
      <c r="B18" s="126" t="s">
        <v>54</v>
      </c>
      <c r="C18" s="36" t="s">
        <v>111</v>
      </c>
      <c r="D18" s="36" t="s">
        <v>112</v>
      </c>
      <c r="E18" s="17"/>
      <c r="F18" s="47">
        <v>0.5</v>
      </c>
      <c r="G18" s="47">
        <v>0.5</v>
      </c>
      <c r="H18" s="36" t="s">
        <v>113</v>
      </c>
      <c r="I18" s="36" t="s">
        <v>114</v>
      </c>
      <c r="J18" s="36" t="s">
        <v>83</v>
      </c>
      <c r="K18" s="36">
        <f>+'Administración de obras por Val'!K7</f>
        <v>0</v>
      </c>
      <c r="L18" s="36">
        <f>+'Administración de obras por Val'!L7</f>
        <v>0</v>
      </c>
      <c r="M18" s="36" t="str">
        <f>+'Administración de obras por Val'!M7</f>
        <v>Este objetivo no pertenece al proceso de obras</v>
      </c>
      <c r="N18" s="36" t="str">
        <f>+'Administración de obras por Val'!N7</f>
        <v>Este objetivo no pertenece al proceso de obras</v>
      </c>
      <c r="O18" s="173"/>
      <c r="P18" s="173"/>
      <c r="Q18" s="173"/>
    </row>
    <row r="19" spans="2:17" ht="157.5">
      <c r="B19" s="126" t="s">
        <v>110</v>
      </c>
      <c r="C19" s="36" t="s">
        <v>111</v>
      </c>
      <c r="D19" s="36" t="s">
        <v>115</v>
      </c>
      <c r="E19" s="17"/>
      <c r="F19" s="47">
        <v>0.12</v>
      </c>
      <c r="G19" s="47">
        <v>0.88</v>
      </c>
      <c r="H19" s="36" t="s">
        <v>116</v>
      </c>
      <c r="I19" s="36" t="s">
        <v>117</v>
      </c>
      <c r="J19" s="36" t="s">
        <v>83</v>
      </c>
      <c r="K19" s="36">
        <f>+'Gestión Administrativa '!K24</f>
        <v>1</v>
      </c>
      <c r="L19" s="36">
        <f>+'Gestión Administrativa '!L24</f>
        <v>0.25</v>
      </c>
      <c r="M19" s="36" t="str">
        <f>+'Gestión Administrativa '!M24</f>
        <v xml:space="preserve">En este primer trimestre se documento los  siguientes  planes, de los  cuales  la  entidad  no  tenia documentacion historica: 
— El Plan  Institucional de Capacitacion y  Formacion 2023, con su  respectivo cronograma y presupuesto, el cual aun esta pendiente de aprobacion por la Direción
— El Plan Estrategico de  Talento Humano 2023, con su respetivo  cronograma y  presupuesto, pendiente de  aprobacion  por  la Dirección
— El plan del SG-SST 2023, con su respectivo cronograma y presupuesto, pendiente de aprobacion por  la Dirección.      </v>
      </c>
      <c r="N19" s="36" t="str">
        <f>+'Gestión Administrativa '!N24</f>
        <v>Plan Institucional de Capacitacion y Formacion 2023  chttps://fondom-my.sharepoint.com/:w:/g/personal/doris_rojas_fonvalmed_gov_co/EWaIHKCa6ENKhTT6dTGbQ3ABFD9IQa4q6sHygls9FCXssA?e=XevoZa
Plan de accion y  cronogramA 2023  https://fondom.sharepoint.com/:x:/s/fonval_intranet/EatyacSj20dNm_RVNtpZ6j4B3uBSq61ah735ybejHTEDXg?e=OYVujm</v>
      </c>
      <c r="O19" s="173"/>
      <c r="P19" s="173"/>
      <c r="Q19" s="173"/>
    </row>
    <row r="20" spans="2:17" ht="33.75">
      <c r="B20" s="126" t="s">
        <v>11</v>
      </c>
      <c r="C20" s="18" t="s">
        <v>111</v>
      </c>
      <c r="D20" s="19" t="s">
        <v>118</v>
      </c>
      <c r="E20" s="19">
        <v>1</v>
      </c>
      <c r="F20" s="20">
        <v>0.3</v>
      </c>
      <c r="G20" s="19" t="s">
        <v>119</v>
      </c>
      <c r="H20" s="19" t="s">
        <v>120</v>
      </c>
      <c r="I20" s="19" t="s">
        <v>77</v>
      </c>
      <c r="J20" s="19" t="s">
        <v>83</v>
      </c>
      <c r="K20" s="55">
        <f>+'Planeación Estratégica'!K8</f>
        <v>0</v>
      </c>
      <c r="L20" s="55">
        <f>+'Planeación Estratégica'!L8</f>
        <v>0</v>
      </c>
      <c r="M20" s="55" t="str">
        <f>+'Planeación Estratégica'!M8</f>
        <v>Durante este trimestre no se ha avanzado en este indicador</v>
      </c>
      <c r="N20" s="55" t="str">
        <f>+'Planeación Estratégica'!N8</f>
        <v>NA</v>
      </c>
      <c r="O20" s="173"/>
      <c r="P20" s="173"/>
      <c r="Q20" s="173"/>
    </row>
    <row r="21" spans="2:17" ht="90">
      <c r="B21" s="126" t="s">
        <v>11</v>
      </c>
      <c r="C21" s="18" t="s">
        <v>121</v>
      </c>
      <c r="D21" s="19" t="s">
        <v>122</v>
      </c>
      <c r="E21" s="19">
        <v>1</v>
      </c>
      <c r="F21" s="20">
        <v>0.3</v>
      </c>
      <c r="G21" s="19" t="s">
        <v>123</v>
      </c>
      <c r="H21" s="19" t="s">
        <v>124</v>
      </c>
      <c r="I21" s="19" t="s">
        <v>125</v>
      </c>
      <c r="J21" s="19" t="s">
        <v>83</v>
      </c>
      <c r="K21" s="55" t="e">
        <f>+'Planeación Estratégica'!#REF!</f>
        <v>#REF!</v>
      </c>
      <c r="L21" s="55">
        <f>+'Planeación Estratégica'!L9</f>
        <v>0.25</v>
      </c>
      <c r="M21" s="55" t="str">
        <f>+'Planeación Estratégica'!M9</f>
        <v xml:space="preserve">La estructura fue implementada con la resolución 74 del 2021.
Durante el 2023, se ha continuado con la gestión de dicha estructura, la documentación, la elaboración de formatos, entre otros. </v>
      </c>
      <c r="N21" s="55" t="str">
        <f>+'Planeación Estratégica'!N9</f>
        <v>https://fonvalmed.gov.co/wp-content/uploads/2022/03/RG-2021-74.pdf
https://fondom.sharepoint.com/:x:/s/fonval_intranet/EX8WMeefjT5Co7CP3RdRQLkBD7BeZpY-PeG_9PEp9Bv-tg?e=yDyYdG</v>
      </c>
      <c r="O21" s="173"/>
      <c r="P21" s="173"/>
      <c r="Q21" s="173"/>
    </row>
    <row r="22" spans="2:17" ht="382.5">
      <c r="B22" s="126" t="s">
        <v>110</v>
      </c>
      <c r="C22" s="36" t="s">
        <v>126</v>
      </c>
      <c r="D22" s="36" t="s">
        <v>127</v>
      </c>
      <c r="E22" s="17"/>
      <c r="F22" s="47">
        <v>0.35</v>
      </c>
      <c r="G22" s="47">
        <v>0.65</v>
      </c>
      <c r="H22" s="36" t="s">
        <v>128</v>
      </c>
      <c r="I22" s="36" t="s">
        <v>129</v>
      </c>
      <c r="J22" s="36" t="s">
        <v>83</v>
      </c>
      <c r="K22" s="36">
        <f>+'Gestión Administrativa '!K25</f>
        <v>0.65</v>
      </c>
      <c r="L22" s="36">
        <f>+'Gestión Administrativa '!L25</f>
        <v>0.25</v>
      </c>
      <c r="M22" s="36" t="str">
        <f>+'Gestión Administrativa '!M25</f>
        <v>En  el primer trimestre se  realizaron  las  siguintes actividades:
— Se elaboro plan de acción, con su debido cronograma y resupuesto para el  año 2023
— Se  realizo la primera  reunion con el  comite de emergencia
— Se  vienen realizando mensualmente  las reuniones de seguimiento  con el  vigia de salud
— Se  esta  realizando  la  inducción al  SG -SST con los  contratistas que  ingresan  cada  mes
— Se  realizo en el mes de febrero  la  capacitacion en Riesgo  Publico
— Se  lleva cada mes el  cumplimiento de  ley,  con la  verificacion de  la  afiliacion a  la  seguridad  social de los  vinculados y contratista a  la  entidad
— Se  esta  diligenciando la  matriz de  indicadores cada  mes
— Se  esta pendiente de  coordinar  con  la  ARL Sura el  apoyo  para  el  año  2023.
— Con la ARLPostiva  se  coordino  el  apoyo  para  el  presente  año.  
— Se capacito  en  Primeros Auxilios a la brigada de salud</v>
      </c>
      <c r="N22" s="36" t="str">
        <f>+'Gestión Administrativa '!N25</f>
        <v>— Plan de accion, cronograma y  presupuesto  https://fondom.sharepoint.com/:f:/s/fonval_intranet/EnOy8CVPtfVDojdMIS5CpkUB6A9SuON7WbZEAgfqyhMCcw?e=Sphfhe
— Capacitacion en Primeros  auxilios, brigada, https://fondom.sharepoint.com/:f:/s/fonval_intranet/Ei9JUQ52WSlFslCyxYE4hHwBf2RgHxt5hGlxesk0-01ycQ?e=ZG0sZQ
— Reuniónes vigia de  salud, febrero 2023 https://fondom.sharepoint.com/:w:/s/fonval_intranet/EVTQURZa_NZHgXgZUEkfPHgBtncyWu8Qb8lqHoFdWSjAGQ?e=33xxBc
— Reunión vigia de salud, marzo 2023  https://fondom.sharepoint.com/:w:/s/fonval_intranet/EU7fc-q5NllOjcGVysCaqogBVPAwF0C6cJc32wSpsco2Cg?e=mcH8G4
— Capacitacion Riesgo Público,  https://fondom.sharepoint.com/:f:/s/fonval_intranet/EguEDGxKeOhKt-IcIQHLeKcBPyHkK4pzcLeQn6tFlpRJ0g?e=iFtg7O
— Se  valida el pago de la seguridad  social, que  adjunta  en  las  carpetas de cuenta de  cobro,  https://fondom.sharepoint.com/:f:/s/fonval_intranet/Esa39cZoT7ZCuYn_V4DVTZsBwnWFA6gCY0T30vwgmGpZog?e=uUZRJA  
— Se actualiza  mensualmente  la matriz de riesgo,  https://fondom.sharepoint.com/:f:/s/fonval_intranet/EjLWb-rcPGtCqwi7QiIfkGsBksrYouxg4Fl7zY_Y--tXIA?e=AFdppL
— Reunion comite de  emergencia,  https://fondom.sharepoint.com/:w:/s/fonval_intranet/EdvFEsZDijVDqfWpIkBsRToBeHCu8Ulil8kXTthqF8Lujw?e=B1xuxJ</v>
      </c>
      <c r="O22" s="173"/>
      <c r="P22" s="173"/>
      <c r="Q22" s="173"/>
    </row>
    <row r="23" spans="2:17" ht="45">
      <c r="B23" s="126" t="s">
        <v>110</v>
      </c>
      <c r="C23" s="36" t="s">
        <v>126</v>
      </c>
      <c r="D23" s="36" t="s">
        <v>130</v>
      </c>
      <c r="E23" s="17"/>
      <c r="F23" s="47">
        <v>0.2</v>
      </c>
      <c r="G23" s="47">
        <v>0.8</v>
      </c>
      <c r="H23" s="36"/>
      <c r="I23" s="36"/>
      <c r="J23" s="36" t="s">
        <v>78</v>
      </c>
      <c r="K23" s="36">
        <f>+'Gestión Administrativa '!K26</f>
        <v>0.33</v>
      </c>
      <c r="L23" s="36">
        <f>+'Gestión Administrativa '!L26</f>
        <v>0</v>
      </c>
      <c r="M23" s="36" t="str">
        <f>+'Gestión Administrativa '!M26</f>
        <v>Este items  se  medira  con la  divulgacion de la politica de integridad y  su medio practico como es el codigo de  integridad  de la entidad, el  caul  no  se  ha  comenzado a trabajar</v>
      </c>
      <c r="N23" s="36">
        <f>+'Gestión Administrativa '!N26</f>
        <v>0</v>
      </c>
      <c r="O23" s="173"/>
      <c r="P23" s="173"/>
      <c r="Q23" s="173"/>
    </row>
    <row r="24" spans="2:17" ht="67.5">
      <c r="B24" s="126" t="s">
        <v>11</v>
      </c>
      <c r="C24" s="18" t="s">
        <v>126</v>
      </c>
      <c r="D24" s="19" t="s">
        <v>131</v>
      </c>
      <c r="E24" s="19">
        <v>1</v>
      </c>
      <c r="F24" s="20">
        <v>1</v>
      </c>
      <c r="G24" s="19">
        <v>0</v>
      </c>
      <c r="H24" s="19" t="s">
        <v>132</v>
      </c>
      <c r="I24" s="19" t="s">
        <v>133</v>
      </c>
      <c r="J24" s="19" t="s">
        <v>83</v>
      </c>
      <c r="K24" s="55">
        <f>+'Planeación Estratégica'!K10</f>
        <v>0.5</v>
      </c>
      <c r="L24" s="55">
        <f>+'Planeación Estratégica'!L10</f>
        <v>0.25</v>
      </c>
      <c r="M24" s="55" t="str">
        <f>+'Planeación Estratégica'!M10</f>
        <v>Se viene trabajando con el equipo de talento humano en la actualizacuión del codigo de integridad, con base en los lineamientos del MOP.</v>
      </c>
      <c r="N24" s="55" t="str">
        <f>+'Planeación Estratégica'!N10</f>
        <v>https://fondom-my.sharepoint.com/:f:/g/personal/jaime_carvajal_fonvalmed_gov_co/ElK3dqJlcNlLpbW9WoFdSF4BrHkmE3KpH5iMqDOJCnZQDw?e=xkd6n8</v>
      </c>
      <c r="O24" s="173"/>
      <c r="P24" s="173"/>
      <c r="Q24" s="173"/>
    </row>
    <row r="25" spans="2:17" ht="292.5">
      <c r="B25" s="126" t="s">
        <v>134</v>
      </c>
      <c r="C25" s="37" t="s">
        <v>135</v>
      </c>
      <c r="D25" s="36" t="s">
        <v>136</v>
      </c>
      <c r="E25" s="17"/>
      <c r="F25" s="17"/>
      <c r="G25" s="47">
        <v>1</v>
      </c>
      <c r="H25" s="36" t="s">
        <v>137</v>
      </c>
      <c r="I25" s="36" t="s">
        <v>138</v>
      </c>
      <c r="J25" s="36" t="s">
        <v>83</v>
      </c>
      <c r="K25" s="36">
        <f>+'Administración de la contribuci'!K7</f>
        <v>1</v>
      </c>
      <c r="L25" s="36">
        <f>+'Administración de la contribuci'!L7</f>
        <v>1</v>
      </c>
      <c r="M25" s="36" t="str">
        <f>+'Administración de la contribuci'!M7</f>
        <v>Se logra mantener  el indicador  en un porcentaje de saldo  retenidao  inferior al  0.5% , indicador que representa el saldo retenido sobre la base total de contribuciòn de cartera. 
Desde el proceso de cartera se realizan las actividades propuestas para el cumplimiento de dicho objetivo, las cuales se encuentran encaminadas en seguimiento comportamiento cartera retenida, validació procesos por los que ssupende facturación, vigencia solicitud de bloqueo,  se  valida causal y se redirecciona a los proceso para su gestion, se habilita fializando mes procesos que cuplen terminos.
Para el mes el primer trimestre se revisaron 120 matriculas que tenian blqoueos mas antiguos; se  redirecciono al proceso 5 procesos  los cuales registraban con facturación retenida, 8 inmuebles en revisión del proceso de cartera, y se logro habiltiar un total de 15 matriculas.
El saldo retenido representa el 0,059% Frente al total de contribución asignada</v>
      </c>
      <c r="N25" s="36" t="str">
        <f>+'Administración de la contribuci'!N7</f>
        <v>Matriculas bloqueadas seguimiento</v>
      </c>
      <c r="O25" s="173"/>
      <c r="P25" s="173"/>
      <c r="Q25" s="173"/>
    </row>
    <row r="26" spans="2:17" ht="371.25">
      <c r="B26" s="126" t="s">
        <v>134</v>
      </c>
      <c r="C26" s="37" t="s">
        <v>135</v>
      </c>
      <c r="D26" s="36" t="s">
        <v>139</v>
      </c>
      <c r="E26" s="17"/>
      <c r="F26" s="47">
        <v>1</v>
      </c>
      <c r="G26" s="47">
        <v>1</v>
      </c>
      <c r="H26" s="36" t="s">
        <v>137</v>
      </c>
      <c r="I26" s="36" t="s">
        <v>140</v>
      </c>
      <c r="J26" s="36" t="s">
        <v>83</v>
      </c>
      <c r="K26" s="36">
        <f>+'Administración de la contribuci'!K8</f>
        <v>1</v>
      </c>
      <c r="L26" s="36">
        <f>+'Administración de la contribuci'!L8</f>
        <v>1</v>
      </c>
      <c r="M26" s="36" t="str">
        <f>+'Administración de la contribuci'!M8</f>
        <v>Se logra realizar el 100% de actividades propuetas asociadas a la correcta recuperación de la cartera
A la fecha se han realizado 24 acuerdos de pago
Total gestiones cobro persuasivo llamadas 437
Total mensajes de texto enviados 19,049
Total  2,988
Se entregaron los insumos para cobro coactivo enero, febrero y marzo 2023
Se realiza campaña beneficio tributario
Se enviaron 4 oficios a la SAE
Se envío 1 oficio UARIV
Se realizo reunión el viernes 31 de marzo con la UARIV
Se realizaron reuiones con la SAE
Se realizan  7 comites financieros para revisar temas frente al cobro de la cartera y acuerdos de pago
Frete al saldo por cancelar a diciembre 2019, se ha recaudado el 83%</v>
      </c>
      <c r="N26" s="36" t="str">
        <f>+'Administración de la contribuci'!N8</f>
        <v>Cobro persuasivo</v>
      </c>
      <c r="O26" s="173"/>
      <c r="P26" s="173"/>
      <c r="Q26" s="173"/>
    </row>
    <row r="27" spans="2:17" ht="258.75">
      <c r="B27" s="126" t="s">
        <v>134</v>
      </c>
      <c r="C27" s="116" t="s">
        <v>135</v>
      </c>
      <c r="D27" s="86" t="s">
        <v>141</v>
      </c>
      <c r="E27" s="113"/>
      <c r="F27" s="130">
        <v>1</v>
      </c>
      <c r="G27" s="130">
        <v>1</v>
      </c>
      <c r="H27" s="86" t="s">
        <v>137</v>
      </c>
      <c r="I27" s="86" t="s">
        <v>142</v>
      </c>
      <c r="J27" s="86" t="s">
        <v>83</v>
      </c>
      <c r="K27" s="36">
        <f>+'Administración de la contribuci'!K9</f>
        <v>1</v>
      </c>
      <c r="L27" s="36">
        <f>+'Administración de la contribuci'!L9</f>
        <v>0.67</v>
      </c>
      <c r="M27" s="36" t="str">
        <f>+'Administración de la contribuci'!M9</f>
        <v>Se continua garantizando la entrega del documento de cobro entre el primer y segundo dia habil del mes. Para el mes de Enero no se cumple con la meta puesto que para ese periodo se realizan otras actividades de otros procesos antes de inciar el proceso de facturación. 
Al 31 de marzo del 2023  se se viene adelantando todas las actividades asociadas para  la correcta facturación mensual (oportunidad,accesibilidad, y transparencia) y se realizan las actividades de cobro para la correcta recuperacion de la cartera vendida.
Actviidades:
Proceso de facturación finalizado el primer dia habil del mes
Documentos de cobro entregados dentro de los 10 primeros dias del mes
Seguimiento al cumplimiento de contrato con Carvajal en cuento a los tiempos de distribución 
Se da cumplimiento con la distribución y entrega de los documentos de cobro</v>
      </c>
      <c r="N27" s="36" t="str">
        <f>+'Administración de la contribuci'!N9</f>
        <v>2023_Facturacion año 2023</v>
      </c>
      <c r="O27" s="173"/>
      <c r="P27" s="173"/>
      <c r="Q27" s="173"/>
    </row>
    <row r="28" spans="2:17" ht="157.5">
      <c r="B28" s="126" t="s">
        <v>143</v>
      </c>
      <c r="C28" s="86" t="s">
        <v>144</v>
      </c>
      <c r="D28" s="36" t="s">
        <v>145</v>
      </c>
      <c r="E28" s="36"/>
      <c r="F28" s="54">
        <v>1</v>
      </c>
      <c r="G28" s="54">
        <v>1</v>
      </c>
      <c r="H28" s="36" t="s">
        <v>146</v>
      </c>
      <c r="I28" s="36" t="s">
        <v>147</v>
      </c>
      <c r="J28" s="36" t="s">
        <v>83</v>
      </c>
      <c r="K28" s="36">
        <f>+'Gestión financiera'!K21</f>
        <v>0.25</v>
      </c>
      <c r="L28" s="36">
        <f>+'Gestión financiera'!L21</f>
        <v>0.25</v>
      </c>
      <c r="M28" s="36" t="str">
        <f>+'Gestión financiera'!M21</f>
        <v>Para marzo 31 se han entregado los CDP y los RP correspondientes a los gastos requeridos, y se han verificado los conceptos del gasto desde la RG 202-01 y lo registrado en el PAA.
Además, se han verificado que los registro de los ingresos se realicen de forma efectiva desde los modulos de tesoreria</v>
      </c>
      <c r="N28" s="36" t="str">
        <f>+'Gestión financiera'!N21</f>
        <v>Resolucion RG 2022-01
https://fondom.sharepoint.com/:b:/s/fonval_intranet/EXWKlDLSoRNPu099NPDv1AEBHkSs2aB0ezltvvZBVdLcjQ?e=J1myB4 
Ejecucion a enero 31
https://fondom.sharepoint.com/:b:/s/fonval_intranet/Ec4Sr2iHophLpqNGsiRKKSQBTXIQIcDxDBEF3Osf8s9qGw?e=WCh7nH
Ejecucion a febrero 28, acumulada
https://fondom.sharepoint.com/:b:/s/fonval_intranet/EQuBwZDUfOtAqxrCs4vd73EBvJdZH72FEtwUY0a6swZ4fg?e=2fQvtk</v>
      </c>
      <c r="O28" s="173"/>
      <c r="P28" s="173"/>
      <c r="Q28" s="173"/>
    </row>
    <row r="29" spans="2:17" ht="56.25">
      <c r="B29" s="126" t="s">
        <v>54</v>
      </c>
      <c r="C29" s="116" t="s">
        <v>148</v>
      </c>
      <c r="D29" s="86" t="s">
        <v>149</v>
      </c>
      <c r="E29" s="113"/>
      <c r="F29" s="114">
        <v>0.9</v>
      </c>
      <c r="G29" s="114">
        <v>0.1</v>
      </c>
      <c r="H29" s="86" t="s">
        <v>150</v>
      </c>
      <c r="I29" s="86" t="s">
        <v>151</v>
      </c>
      <c r="J29" s="86" t="s">
        <v>59</v>
      </c>
      <c r="K29" s="36">
        <f>+'Administración de obras por Val'!K11</f>
        <v>0</v>
      </c>
      <c r="L29" s="36">
        <f>+'Administración de obras por Val'!L11</f>
        <v>0</v>
      </c>
      <c r="M29" s="36" t="str">
        <f>+'Administración de obras por Val'!M11</f>
        <v xml:space="preserve">zonas verdes generadas Los Parra 3095,74 mts2
zonas verdes generadas Los Balsos 2.546 mts 2
</v>
      </c>
      <c r="N29" s="36">
        <f>+'Administración de obras por Val'!N11</f>
        <v>0</v>
      </c>
      <c r="O29" s="173"/>
      <c r="P29" s="173"/>
      <c r="Q29" s="173"/>
    </row>
    <row r="30" spans="2:17" ht="33.75">
      <c r="B30" s="126" t="s">
        <v>54</v>
      </c>
      <c r="C30" s="116" t="s">
        <v>148</v>
      </c>
      <c r="D30" s="37" t="s">
        <v>152</v>
      </c>
      <c r="E30" s="38"/>
      <c r="F30" s="131">
        <v>0.9</v>
      </c>
      <c r="G30" s="131">
        <v>0.1</v>
      </c>
      <c r="H30" s="37" t="s">
        <v>57</v>
      </c>
      <c r="I30" s="37" t="s">
        <v>153</v>
      </c>
      <c r="J30" s="37" t="s">
        <v>59</v>
      </c>
      <c r="K30" s="36">
        <f>+'Administración de obras por Val'!K12</f>
        <v>0</v>
      </c>
      <c r="L30" s="36">
        <f>+'Administración de obras por Val'!L12</f>
        <v>0</v>
      </c>
      <c r="M30" s="36">
        <f>+'Administración de obras por Val'!M12</f>
        <v>0</v>
      </c>
      <c r="N30" s="36">
        <f>+'Administración de obras por Val'!N12</f>
        <v>0</v>
      </c>
      <c r="O30" s="173"/>
      <c r="P30" s="173"/>
      <c r="Q30" s="173"/>
    </row>
    <row r="31" spans="2:17" ht="90">
      <c r="B31" s="126" t="s">
        <v>54</v>
      </c>
      <c r="C31" s="116" t="s">
        <v>148</v>
      </c>
      <c r="D31" s="86" t="s">
        <v>154</v>
      </c>
      <c r="E31" s="113"/>
      <c r="F31" s="114">
        <v>0.9</v>
      </c>
      <c r="G31" s="114">
        <v>0.1</v>
      </c>
      <c r="H31" s="86" t="s">
        <v>155</v>
      </c>
      <c r="I31" s="86" t="s">
        <v>156</v>
      </c>
      <c r="J31" s="86" t="s">
        <v>59</v>
      </c>
      <c r="K31" s="36">
        <f>+'Administración de obras por Val'!K13</f>
        <v>0.20250000000000001</v>
      </c>
      <c r="L31" s="36">
        <f>+'Administración de obras por Val'!L13</f>
        <v>0.13500000000000001</v>
      </c>
      <c r="M31" s="36" t="str">
        <f>+'Administración de obras por Val'!M13</f>
        <v>Se da continuidad al seguimiento y control mediante la metología BIM a los procesos constructivos de las obras.</v>
      </c>
      <c r="N31" s="36" t="str">
        <f>+'Administración de obras por Val'!N13</f>
        <v>USUARIO: fondobalsos.social@consorciofonval.onmicrosoft.com
CONTRASEÑA: Socioambiental2021
USUARIO: fondoparra.social@consorciolosparra20212.onmicrosoft.com
CONTRASEÑA: Socioambiental2021</v>
      </c>
      <c r="O31" s="173"/>
      <c r="P31" s="173"/>
      <c r="Q31" s="173"/>
    </row>
    <row r="32" spans="2:17" ht="56.25">
      <c r="B32" s="126" t="s">
        <v>11</v>
      </c>
      <c r="C32" s="129" t="s">
        <v>157</v>
      </c>
      <c r="D32" s="19" t="s">
        <v>158</v>
      </c>
      <c r="E32" s="19">
        <v>1</v>
      </c>
      <c r="F32" s="20">
        <v>0.75</v>
      </c>
      <c r="G32" s="19" t="s">
        <v>159</v>
      </c>
      <c r="H32" s="19" t="s">
        <v>160</v>
      </c>
      <c r="I32" s="19" t="s">
        <v>161</v>
      </c>
      <c r="J32" s="19" t="s">
        <v>83</v>
      </c>
      <c r="K32" s="55">
        <f>+'Planeación Estratégica'!K11</f>
        <v>1</v>
      </c>
      <c r="L32" s="55">
        <f>+'Planeación Estratégica'!L11</f>
        <v>0.25</v>
      </c>
      <c r="M32" s="55" t="str">
        <f>+'Planeación Estratégica'!M11</f>
        <v>El modelo se encuentra implementado, actualmente los equipo junto con planeación continuan aliimentando desde la intranet la documentación de cada uno, sus formatos, y demás.</v>
      </c>
      <c r="N32" s="55" t="str">
        <f>+'Planeación Estratégica'!N11</f>
        <v>https://fondom.sharepoint.com/:f:/s/fonval_intranet/Em7gnJYFLLZBpyC2xuHyep0BdVK8yB8zpmDi1G7ULb1nDA?e=lANQy3</v>
      </c>
      <c r="O32" s="173"/>
      <c r="P32" s="173"/>
      <c r="Q32" s="173"/>
    </row>
    <row r="33" spans="2:17" ht="56.25">
      <c r="B33" s="126" t="s">
        <v>11</v>
      </c>
      <c r="C33" s="117" t="s">
        <v>157</v>
      </c>
      <c r="D33" s="19" t="s">
        <v>162</v>
      </c>
      <c r="E33" s="19">
        <v>1</v>
      </c>
      <c r="F33" s="20">
        <v>0.6</v>
      </c>
      <c r="G33" s="19" t="s">
        <v>163</v>
      </c>
      <c r="H33" s="19" t="s">
        <v>164</v>
      </c>
      <c r="I33" s="19" t="s">
        <v>165</v>
      </c>
      <c r="J33" s="19" t="s">
        <v>83</v>
      </c>
      <c r="K33" s="55">
        <f>+'Planeación Estratégica'!K12</f>
        <v>0.3</v>
      </c>
      <c r="L33" s="55">
        <f>+'Planeación Estratégica'!L12</f>
        <v>0.25</v>
      </c>
      <c r="M33" s="55" t="str">
        <f>+'Planeación Estratégica'!M12</f>
        <v>Se viene documentando el estado de las políticas, el estado de estas, los manuales y demás en compañía de control interno. Con este insumo se avanzará en la actualizaci´on de cada uno de los procesos</v>
      </c>
      <c r="N33" s="55" t="str">
        <f>+'Planeación Estratégica'!N12</f>
        <v xml:space="preserve">MODELO DE OPERACION POR PROCESOS MOP
https://fondom.sharepoint.com/:f:/s/Fonvalmed2/Etxmk2vixctKmmhdDR02g4kBD-585xAOorr7YhA96EEpCw?e=siLMtP </v>
      </c>
      <c r="O33" s="173"/>
      <c r="P33" s="173"/>
      <c r="Q33" s="173"/>
    </row>
    <row r="34" spans="2:17" ht="33.75">
      <c r="B34" s="126" t="s">
        <v>11</v>
      </c>
      <c r="C34" s="117" t="s">
        <v>157</v>
      </c>
      <c r="D34" s="89" t="s">
        <v>166</v>
      </c>
      <c r="E34" s="19">
        <v>1</v>
      </c>
      <c r="F34" s="20">
        <v>0.41</v>
      </c>
      <c r="G34" s="89" t="s">
        <v>167</v>
      </c>
      <c r="H34" s="89" t="s">
        <v>168</v>
      </c>
      <c r="I34" s="89" t="s">
        <v>169</v>
      </c>
      <c r="J34" s="89" t="s">
        <v>83</v>
      </c>
      <c r="K34" s="55">
        <f>+'Planeación Estratégica'!K13</f>
        <v>0.39</v>
      </c>
      <c r="L34" s="55">
        <f>+'Planeación Estratégica'!L13</f>
        <v>0.25</v>
      </c>
      <c r="M34" s="55" t="str">
        <f>+'Planeación Estratégica'!M13</f>
        <v xml:space="preserve">Se viene realizando mensualmente las reuniones de estas mesas: tramites legales, participación ciudadana y </v>
      </c>
      <c r="N34" s="55" t="str">
        <f>+'Planeación Estratégica'!N13</f>
        <v>Grupos transversales</v>
      </c>
      <c r="O34" s="173"/>
      <c r="P34" s="173"/>
      <c r="Q34" s="173"/>
    </row>
    <row r="35" spans="2:17" ht="45">
      <c r="B35" s="126" t="s">
        <v>12</v>
      </c>
      <c r="C35" s="38" t="s">
        <v>170</v>
      </c>
      <c r="D35" s="37" t="s">
        <v>171</v>
      </c>
      <c r="E35" s="47">
        <v>1</v>
      </c>
      <c r="F35" s="47">
        <v>0.33</v>
      </c>
      <c r="G35" s="37" t="s">
        <v>172</v>
      </c>
      <c r="H35" s="37" t="s">
        <v>173</v>
      </c>
      <c r="I35" s="37" t="s">
        <v>174</v>
      </c>
      <c r="J35" s="37" t="s">
        <v>59</v>
      </c>
      <c r="K35" s="37">
        <f>+Comunicaciones!K8</f>
        <v>0.37</v>
      </c>
      <c r="L35" s="115">
        <f>+Comunicaciones!L8</f>
        <v>0.16</v>
      </c>
      <c r="M35" s="37" t="str">
        <f>+Comunicaciones!M8</f>
        <v>Implementación del plan de comunicaciones internas.</v>
      </c>
      <c r="N35" s="37" t="str">
        <f>+Comunicaciones!N8</f>
        <v>https://fondom-my.sharepoint.com/:x:/g/personal/lesly_tabares_fonvalmed_gov_co/ERBRP3sBCzpCtDalzq_d-XsBYv2OQH9Zwjy928PmUgoq2Q?e=I9DBzL</v>
      </c>
      <c r="O35" s="173"/>
      <c r="P35" s="173"/>
      <c r="Q35" s="173"/>
    </row>
    <row r="36" spans="2:17" ht="45">
      <c r="B36" s="126" t="s">
        <v>11</v>
      </c>
      <c r="C36" s="117" t="s">
        <v>157</v>
      </c>
      <c r="D36" s="19" t="s">
        <v>175</v>
      </c>
      <c r="E36" s="19">
        <v>1</v>
      </c>
      <c r="F36" s="20">
        <v>0.5</v>
      </c>
      <c r="G36" s="19" t="s">
        <v>176</v>
      </c>
      <c r="H36" s="19" t="s">
        <v>177</v>
      </c>
      <c r="I36" s="19" t="s">
        <v>178</v>
      </c>
      <c r="J36" s="19" t="s">
        <v>78</v>
      </c>
      <c r="K36" s="55">
        <f>+'Planeación Estratégica'!K14</f>
        <v>0</v>
      </c>
      <c r="L36" s="55">
        <f>+'Planeación Estratégica'!L14</f>
        <v>0</v>
      </c>
      <c r="M36" s="55" t="str">
        <f>+'Planeación Estratégica'!M14</f>
        <v>No se viene realizando esta gestión</v>
      </c>
      <c r="N36" s="55" t="str">
        <f>+'Planeación Estratégica'!N14</f>
        <v>NA</v>
      </c>
      <c r="O36" s="173"/>
      <c r="P36" s="173"/>
      <c r="Q36" s="173"/>
    </row>
    <row r="37" spans="2:17" ht="67.5">
      <c r="B37" s="126" t="s">
        <v>32</v>
      </c>
      <c r="C37" s="37" t="s">
        <v>179</v>
      </c>
      <c r="D37" s="37" t="s">
        <v>180</v>
      </c>
      <c r="E37" s="36"/>
      <c r="F37" s="54">
        <v>0.45</v>
      </c>
      <c r="G37" s="54">
        <v>1</v>
      </c>
      <c r="H37" s="36" t="s">
        <v>181</v>
      </c>
      <c r="I37" s="36" t="s">
        <v>147</v>
      </c>
      <c r="J37" s="36" t="s">
        <v>78</v>
      </c>
      <c r="K37" s="55">
        <f>+'Conceptualización, estructu'!K10</f>
        <v>0.71</v>
      </c>
      <c r="L37" s="55">
        <f>+'Conceptualización, estructu'!L10</f>
        <v>0.45</v>
      </c>
      <c r="M37" s="55" t="str">
        <f>+'Conceptualización, estructu'!M10</f>
        <v xml:space="preserve">
Se avanzó en la definición del planteamiento del Diseño Geométrico y presentado al DAP para su aprobación, el cual mediante radicado 202330119450 presentaron algunas observaciones, pendientes por subsanar.</v>
      </c>
      <c r="N37" s="55" t="str">
        <f>+'Conceptualización, estructu'!N10</f>
        <v>20230331_RESPUESTA 202310031332.pdf</v>
      </c>
      <c r="O37" s="173"/>
      <c r="P37" s="173"/>
      <c r="Q37" s="173"/>
    </row>
    <row r="38" spans="2:17" ht="67.5">
      <c r="B38" s="126" t="s">
        <v>32</v>
      </c>
      <c r="C38" s="37" t="s">
        <v>179</v>
      </c>
      <c r="D38" s="37" t="s">
        <v>180</v>
      </c>
      <c r="E38" s="36"/>
      <c r="F38" s="54">
        <v>0.1</v>
      </c>
      <c r="G38" s="54">
        <v>1</v>
      </c>
      <c r="H38" s="36" t="s">
        <v>182</v>
      </c>
      <c r="I38" s="36" t="s">
        <v>183</v>
      </c>
      <c r="J38" s="36" t="s">
        <v>78</v>
      </c>
      <c r="K38" s="55">
        <f>+'Conceptualización, estructu'!K11</f>
        <v>0.33699999999999997</v>
      </c>
      <c r="L38" s="55">
        <f>+'Conceptualización, estructu'!L11</f>
        <v>0.3</v>
      </c>
      <c r="M38" s="55" t="str">
        <f>+'Conceptualización, estructu'!M11</f>
        <v>El 24 de marzo se firmó contrato 2023-02090 con la EDU para la ejecución de las etapas de Preconstruccción y Construcción.</v>
      </c>
      <c r="N38" s="55" t="str">
        <f>+'Conceptualización, estructu'!N11</f>
        <v>18. MINUTA CONTRATO INTERADMINISTRATIVO (1).pdf</v>
      </c>
      <c r="O38" s="173"/>
      <c r="P38" s="173"/>
      <c r="Q38" s="173"/>
    </row>
    <row r="39" spans="2:17" ht="90">
      <c r="B39" s="126" t="s">
        <v>32</v>
      </c>
      <c r="C39" s="37" t="s">
        <v>179</v>
      </c>
      <c r="D39" s="37" t="s">
        <v>180</v>
      </c>
      <c r="E39" s="36"/>
      <c r="F39" s="54">
        <v>0</v>
      </c>
      <c r="G39" s="54">
        <v>0.3</v>
      </c>
      <c r="H39" s="36" t="s">
        <v>184</v>
      </c>
      <c r="I39" s="36" t="s">
        <v>183</v>
      </c>
      <c r="J39" s="36" t="s">
        <v>78</v>
      </c>
      <c r="K39" s="55">
        <f>+'Conceptualización, estructu'!K12</f>
        <v>0</v>
      </c>
      <c r="L39" s="55">
        <f>+'Conceptualización, estructu'!L12</f>
        <v>0</v>
      </c>
      <c r="M39" s="55" t="str">
        <f>+'Conceptualización, estructu'!M12</f>
        <v>Debido a la prioridades por parte del FONVALMED, el presente no tuvo avance.</v>
      </c>
      <c r="N39" s="55" t="str">
        <f>+'Conceptualización, estructu'!N12</f>
        <v>N/A</v>
      </c>
      <c r="O39" s="173"/>
      <c r="P39" s="173"/>
      <c r="Q39" s="173"/>
    </row>
    <row r="40" spans="2:17">
      <c r="B40" s="126"/>
    </row>
  </sheetData>
  <autoFilter ref="B3:N3" xr:uid="{9415078D-04CB-4847-B37C-03236B917EF6}">
    <sortState xmlns:xlrd2="http://schemas.microsoft.com/office/spreadsheetml/2017/richdata2" ref="B4:N39">
      <sortCondition ref="D3"/>
    </sortState>
  </autoFilter>
  <phoneticPr fontId="1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6857-6BBC-4A36-A93C-9C5087957C0B}">
  <dimension ref="A2:V5"/>
  <sheetViews>
    <sheetView topLeftCell="S4" workbookViewId="0">
      <selection activeCell="V5" sqref="V5"/>
    </sheetView>
  </sheetViews>
  <sheetFormatPr defaultColWidth="11.42578125" defaultRowHeight="15"/>
  <cols>
    <col min="1" max="1" width="29.28515625" customWidth="1"/>
    <col min="2" max="2" width="6.140625" customWidth="1"/>
    <col min="3" max="3" width="19.85546875" customWidth="1"/>
    <col min="4" max="4" width="5.85546875" customWidth="1"/>
    <col min="5" max="5" width="20.5703125" customWidth="1"/>
    <col min="6" max="6" width="4.85546875" customWidth="1"/>
    <col min="7" max="7" width="18.28515625" customWidth="1"/>
    <col min="9" max="9" width="10.140625" customWidth="1"/>
    <col min="10" max="10" width="48.42578125" customWidth="1"/>
    <col min="11" max="11" width="10.140625" customWidth="1"/>
    <col min="14" max="14" width="5.7109375" customWidth="1"/>
    <col min="15" max="15" width="8.7109375" bestFit="1" customWidth="1"/>
    <col min="16" max="16" width="11" customWidth="1"/>
    <col min="17" max="17" width="13.140625" customWidth="1"/>
    <col min="18" max="18" width="13.7109375" customWidth="1"/>
    <col min="19" max="19" width="14.140625" customWidth="1"/>
    <col min="20" max="20" width="13.140625" customWidth="1"/>
    <col min="21" max="21" width="17.28515625" customWidth="1"/>
    <col min="22" max="22" width="87.28515625" customWidth="1"/>
  </cols>
  <sheetData>
    <row r="2" spans="1:22" ht="75.75" customHeight="1">
      <c r="B2" s="412" t="s">
        <v>185</v>
      </c>
      <c r="C2" s="412"/>
      <c r="D2" s="412"/>
      <c r="E2" s="412"/>
      <c r="F2" s="412"/>
      <c r="G2" s="412"/>
      <c r="H2" s="412"/>
      <c r="I2" s="412"/>
      <c r="J2" s="412"/>
      <c r="K2" s="412"/>
      <c r="L2" s="412"/>
      <c r="M2" s="412"/>
      <c r="N2" s="412"/>
      <c r="O2" s="412"/>
      <c r="P2" s="412"/>
      <c r="Q2" s="412"/>
      <c r="R2" s="412"/>
      <c r="S2" s="412"/>
      <c r="T2" s="412"/>
      <c r="U2" s="412"/>
      <c r="V2" s="412"/>
    </row>
    <row r="3" spans="1:22" ht="25.5">
      <c r="A3" s="159" t="s">
        <v>186</v>
      </c>
      <c r="B3" s="160" t="s">
        <v>187</v>
      </c>
      <c r="C3" s="160" t="s">
        <v>188</v>
      </c>
      <c r="D3" s="160" t="s">
        <v>189</v>
      </c>
      <c r="E3" s="160" t="s">
        <v>190</v>
      </c>
      <c r="F3" s="160" t="s">
        <v>191</v>
      </c>
      <c r="G3" s="160" t="s">
        <v>192</v>
      </c>
      <c r="H3" s="160" t="s">
        <v>193</v>
      </c>
      <c r="I3" s="160" t="s">
        <v>194</v>
      </c>
      <c r="J3" s="160" t="s">
        <v>195</v>
      </c>
      <c r="K3" s="160" t="s">
        <v>196</v>
      </c>
      <c r="L3" s="160" t="s">
        <v>197</v>
      </c>
      <c r="M3" s="160" t="s">
        <v>198</v>
      </c>
      <c r="N3" s="160" t="s">
        <v>199</v>
      </c>
      <c r="O3" s="160" t="s">
        <v>200</v>
      </c>
      <c r="P3" s="161" t="s">
        <v>201</v>
      </c>
      <c r="Q3" s="160" t="s">
        <v>202</v>
      </c>
      <c r="R3" s="160" t="s">
        <v>203</v>
      </c>
      <c r="S3" s="160" t="s">
        <v>204</v>
      </c>
      <c r="T3" s="163" t="s">
        <v>205</v>
      </c>
      <c r="U3" s="162" t="s">
        <v>206</v>
      </c>
      <c r="V3" s="175" t="s">
        <v>207</v>
      </c>
    </row>
    <row r="4" spans="1:22" ht="330">
      <c r="A4" s="164" t="s">
        <v>208</v>
      </c>
      <c r="B4" s="165">
        <v>4</v>
      </c>
      <c r="C4" s="165" t="s">
        <v>209</v>
      </c>
      <c r="D4" s="165">
        <v>4</v>
      </c>
      <c r="E4" s="165" t="s">
        <v>210</v>
      </c>
      <c r="F4" s="165">
        <v>1</v>
      </c>
      <c r="G4" s="165" t="s">
        <v>211</v>
      </c>
      <c r="H4" s="165" t="s">
        <v>212</v>
      </c>
      <c r="I4" s="166" t="s">
        <v>213</v>
      </c>
      <c r="J4" s="165" t="s">
        <v>214</v>
      </c>
      <c r="K4" s="167" t="s">
        <v>215</v>
      </c>
      <c r="L4" s="168">
        <v>18</v>
      </c>
      <c r="M4" s="169">
        <v>23</v>
      </c>
      <c r="N4" s="170" t="s">
        <v>216</v>
      </c>
      <c r="O4" s="167" t="s">
        <v>217</v>
      </c>
      <c r="P4" s="170">
        <v>23</v>
      </c>
      <c r="Q4" s="167">
        <v>21</v>
      </c>
      <c r="R4" s="167">
        <v>21.33</v>
      </c>
      <c r="S4" s="171">
        <v>21.64</v>
      </c>
      <c r="T4" s="171">
        <v>21.64</v>
      </c>
      <c r="U4" s="325">
        <v>23</v>
      </c>
      <c r="V4" s="342" t="s">
        <v>218</v>
      </c>
    </row>
    <row r="5" spans="1:22" ht="195">
      <c r="A5" s="164" t="s">
        <v>208</v>
      </c>
      <c r="B5" s="165">
        <v>5</v>
      </c>
      <c r="C5" s="165" t="s">
        <v>219</v>
      </c>
      <c r="D5" s="165">
        <v>5</v>
      </c>
      <c r="E5" s="165" t="s">
        <v>220</v>
      </c>
      <c r="F5" s="165">
        <v>1</v>
      </c>
      <c r="G5" s="165" t="s">
        <v>221</v>
      </c>
      <c r="H5" s="165" t="s">
        <v>212</v>
      </c>
      <c r="I5" s="166" t="s">
        <v>222</v>
      </c>
      <c r="J5" s="165" t="s">
        <v>223</v>
      </c>
      <c r="K5" s="167" t="s">
        <v>196</v>
      </c>
      <c r="L5" s="168">
        <v>0</v>
      </c>
      <c r="M5" s="169">
        <v>2</v>
      </c>
      <c r="N5" s="170" t="s">
        <v>224</v>
      </c>
      <c r="O5" s="167" t="s">
        <v>217</v>
      </c>
      <c r="P5" s="170" t="s">
        <v>225</v>
      </c>
      <c r="Q5" s="172" t="s">
        <v>225</v>
      </c>
      <c r="R5" s="167">
        <v>0.95</v>
      </c>
      <c r="S5" s="171">
        <v>0.66</v>
      </c>
      <c r="T5" s="171">
        <v>1.61</v>
      </c>
      <c r="U5" s="325">
        <f>2-T5</f>
        <v>0.3899999999999999</v>
      </c>
      <c r="V5" s="342" t="s">
        <v>226</v>
      </c>
    </row>
  </sheetData>
  <mergeCells count="1">
    <mergeCell ref="B2:V2"/>
  </mergeCells>
  <conditionalFormatting sqref="I4:I5">
    <cfRule type="duplicateValues" dxfId="1"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5349-38A4-406C-8EAB-1B618AA27B7E}">
  <dimension ref="A2:Y5"/>
  <sheetViews>
    <sheetView topLeftCell="L5" workbookViewId="0">
      <selection activeCell="V5" sqref="V5"/>
    </sheetView>
  </sheetViews>
  <sheetFormatPr defaultColWidth="11.42578125" defaultRowHeight="15"/>
  <cols>
    <col min="1" max="1" width="29.28515625" style="340" customWidth="1"/>
    <col min="2" max="2" width="6.140625" style="340" customWidth="1"/>
    <col min="3" max="3" width="19.85546875" style="340" customWidth="1"/>
    <col min="4" max="4" width="5.85546875" style="340" customWidth="1"/>
    <col min="5" max="5" width="20.5703125" style="340" customWidth="1"/>
    <col min="6" max="6" width="4.85546875" style="340" customWidth="1"/>
    <col min="7" max="7" width="18.28515625" style="340" customWidth="1"/>
    <col min="8" max="8" width="11.42578125" style="340"/>
    <col min="9" max="9" width="10.140625" style="340" customWidth="1"/>
    <col min="10" max="10" width="48.42578125" style="340" customWidth="1"/>
    <col min="11" max="11" width="10.140625" style="340" customWidth="1"/>
    <col min="12" max="13" width="11.42578125" style="340"/>
    <col min="14" max="14" width="12.85546875" style="340" customWidth="1"/>
    <col min="15" max="15" width="18" style="340" customWidth="1"/>
    <col min="16" max="16" width="19.85546875" style="340" customWidth="1"/>
    <col min="17" max="17" width="27.7109375" style="341" customWidth="1"/>
    <col min="18" max="18" width="24.7109375" style="341" customWidth="1"/>
    <col min="19" max="19" width="23.28515625" style="341" customWidth="1"/>
    <col min="20" max="20" width="11.42578125" style="341" customWidth="1"/>
    <col min="21" max="21" width="70.85546875" style="340" customWidth="1"/>
    <col min="22" max="22" width="25.42578125" style="340" customWidth="1"/>
    <col min="23" max="23" width="21.7109375" style="340" customWidth="1"/>
    <col min="24" max="24" width="25.7109375" style="340" customWidth="1"/>
    <col min="25" max="25" width="27.85546875" style="340" customWidth="1"/>
    <col min="26" max="16384" width="11.42578125" style="340"/>
  </cols>
  <sheetData>
    <row r="2" spans="1:25" ht="74.25" customHeight="1">
      <c r="A2" s="339"/>
      <c r="B2" s="413" t="s">
        <v>227</v>
      </c>
      <c r="C2" s="414"/>
      <c r="D2" s="414"/>
      <c r="E2" s="414"/>
      <c r="F2" s="414"/>
      <c r="G2" s="414"/>
      <c r="H2" s="414"/>
      <c r="I2" s="414"/>
      <c r="J2" s="414"/>
      <c r="K2" s="414"/>
      <c r="L2" s="414"/>
      <c r="M2" s="414"/>
      <c r="N2" s="414"/>
      <c r="O2" s="414"/>
      <c r="P2" s="414"/>
      <c r="Q2" s="414"/>
      <c r="R2" s="414"/>
      <c r="S2" s="414"/>
      <c r="T2" s="414"/>
      <c r="U2" s="414"/>
      <c r="V2" s="414"/>
      <c r="W2" s="415"/>
    </row>
    <row r="3" spans="1:25" ht="25.5">
      <c r="A3" s="159" t="s">
        <v>186</v>
      </c>
      <c r="B3" s="160" t="s">
        <v>187</v>
      </c>
      <c r="C3" s="160" t="s">
        <v>188</v>
      </c>
      <c r="D3" s="160" t="s">
        <v>189</v>
      </c>
      <c r="E3" s="160" t="s">
        <v>190</v>
      </c>
      <c r="F3" s="160" t="s">
        <v>191</v>
      </c>
      <c r="G3" s="160" t="s">
        <v>192</v>
      </c>
      <c r="H3" s="160" t="s">
        <v>193</v>
      </c>
      <c r="I3" s="160" t="s">
        <v>194</v>
      </c>
      <c r="J3" s="160" t="s">
        <v>195</v>
      </c>
      <c r="K3" s="160" t="s">
        <v>196</v>
      </c>
      <c r="L3" s="160" t="s">
        <v>197</v>
      </c>
      <c r="M3" s="160" t="s">
        <v>228</v>
      </c>
      <c r="N3" s="163" t="s">
        <v>205</v>
      </c>
      <c r="O3" s="160" t="s">
        <v>46</v>
      </c>
      <c r="P3" s="160" t="s">
        <v>49</v>
      </c>
      <c r="Q3" s="174" t="s">
        <v>229</v>
      </c>
      <c r="R3" s="174" t="s">
        <v>230</v>
      </c>
      <c r="S3" s="174" t="s">
        <v>231</v>
      </c>
      <c r="T3" s="174" t="s">
        <v>232</v>
      </c>
      <c r="U3" s="175" t="s">
        <v>233</v>
      </c>
      <c r="V3" s="174" t="s">
        <v>234</v>
      </c>
      <c r="W3" s="174" t="s">
        <v>235</v>
      </c>
      <c r="X3" s="174" t="s">
        <v>236</v>
      </c>
      <c r="Y3" s="175" t="s">
        <v>233</v>
      </c>
    </row>
    <row r="4" spans="1:25" ht="390">
      <c r="A4" s="164" t="s">
        <v>208</v>
      </c>
      <c r="B4" s="165">
        <v>4</v>
      </c>
      <c r="C4" s="165" t="s">
        <v>209</v>
      </c>
      <c r="D4" s="165">
        <v>4</v>
      </c>
      <c r="E4" s="165" t="s">
        <v>210</v>
      </c>
      <c r="F4" s="165">
        <v>1</v>
      </c>
      <c r="G4" s="165" t="s">
        <v>211</v>
      </c>
      <c r="H4" s="165" t="s">
        <v>212</v>
      </c>
      <c r="I4" s="166" t="s">
        <v>213</v>
      </c>
      <c r="J4" s="165" t="s">
        <v>214</v>
      </c>
      <c r="K4" s="167" t="s">
        <v>215</v>
      </c>
      <c r="L4" s="168">
        <v>18</v>
      </c>
      <c r="M4" s="169">
        <v>23</v>
      </c>
      <c r="N4" s="171">
        <v>21.64</v>
      </c>
      <c r="O4" s="171">
        <f>M4-N4</f>
        <v>1.3599999999999994</v>
      </c>
      <c r="P4" s="167" t="s">
        <v>83</v>
      </c>
      <c r="Q4" s="171">
        <v>21.66</v>
      </c>
      <c r="R4" s="171">
        <v>21.67</v>
      </c>
      <c r="S4" s="171">
        <v>21.67</v>
      </c>
      <c r="T4" s="343">
        <f>S4/M4</f>
        <v>0.94217391304347831</v>
      </c>
      <c r="U4" s="339" t="s">
        <v>218</v>
      </c>
      <c r="V4" s="339"/>
      <c r="W4" s="339"/>
      <c r="X4" s="339"/>
      <c r="Y4" s="339"/>
    </row>
    <row r="5" spans="1:25" ht="225">
      <c r="A5" s="164" t="s">
        <v>208</v>
      </c>
      <c r="B5" s="165">
        <v>5</v>
      </c>
      <c r="C5" s="165" t="s">
        <v>219</v>
      </c>
      <c r="D5" s="165">
        <v>5</v>
      </c>
      <c r="E5" s="165" t="s">
        <v>220</v>
      </c>
      <c r="F5" s="165">
        <v>1</v>
      </c>
      <c r="G5" s="165" t="s">
        <v>221</v>
      </c>
      <c r="H5" s="165" t="s">
        <v>212</v>
      </c>
      <c r="I5" s="166" t="s">
        <v>222</v>
      </c>
      <c r="J5" s="165" t="s">
        <v>223</v>
      </c>
      <c r="K5" s="167" t="s">
        <v>196</v>
      </c>
      <c r="L5" s="168">
        <v>0</v>
      </c>
      <c r="M5" s="169">
        <v>2</v>
      </c>
      <c r="N5" s="171">
        <v>1.61</v>
      </c>
      <c r="O5" s="171">
        <f>M5-N5</f>
        <v>0.3899999999999999</v>
      </c>
      <c r="P5" s="167" t="s">
        <v>83</v>
      </c>
      <c r="Q5" s="171">
        <v>1.681</v>
      </c>
      <c r="R5" s="171">
        <v>1.698</v>
      </c>
      <c r="S5" s="171">
        <v>1.714</v>
      </c>
      <c r="T5" s="343">
        <f>S5/M5</f>
        <v>0.85699999999999998</v>
      </c>
      <c r="U5" s="339" t="s">
        <v>226</v>
      </c>
      <c r="V5" s="339"/>
      <c r="W5" s="339"/>
      <c r="X5" s="339"/>
      <c r="Y5" s="339"/>
    </row>
  </sheetData>
  <mergeCells count="1">
    <mergeCell ref="B2:W2"/>
  </mergeCells>
  <phoneticPr fontId="12" type="noConversion"/>
  <conditionalFormatting sqref="I4:I5">
    <cfRule type="duplicateValues" dxfId="0"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51C0-031E-4F10-97E8-DDF9628DBB84}">
  <dimension ref="A1:M26"/>
  <sheetViews>
    <sheetView topLeftCell="F1" workbookViewId="0">
      <selection activeCell="A10" sqref="A10"/>
    </sheetView>
  </sheetViews>
  <sheetFormatPr defaultColWidth="11.42578125" defaultRowHeight="15"/>
  <cols>
    <col min="1" max="1" width="13.7109375" style="176" hidden="1" customWidth="1"/>
    <col min="2" max="2" width="20.28515625" style="176" hidden="1" customWidth="1"/>
    <col min="3" max="3" width="30.28515625" style="176" hidden="1" customWidth="1"/>
    <col min="4" max="4" width="24.28515625" style="176" hidden="1" customWidth="1"/>
    <col min="5" max="5" width="43.85546875" style="176" hidden="1" customWidth="1"/>
    <col min="6" max="6" width="19.7109375" style="176" customWidth="1"/>
    <col min="7" max="7" width="16.7109375" style="176" customWidth="1"/>
    <col min="8" max="8" width="63.85546875" style="176" customWidth="1"/>
    <col min="9" max="9" width="24.140625" style="176" bestFit="1" customWidth="1"/>
    <col min="10" max="10" width="25" style="176" bestFit="1" customWidth="1"/>
    <col min="11" max="11" width="25.28515625" style="176" bestFit="1" customWidth="1"/>
    <col min="12" max="12" width="21.42578125" style="176" hidden="1" customWidth="1"/>
    <col min="13" max="13" width="29" style="176" customWidth="1"/>
    <col min="14" max="14" width="24.7109375" style="176" customWidth="1"/>
    <col min="15" max="15" width="16.5703125" style="176" customWidth="1"/>
    <col min="16" max="16" width="25.42578125" style="176" customWidth="1"/>
    <col min="17" max="17" width="18.7109375" style="176" customWidth="1"/>
    <col min="18" max="16384" width="11.42578125" style="176"/>
  </cols>
  <sheetData>
    <row r="1" spans="6:13" ht="72.75" customHeight="1"/>
    <row r="2" spans="6:13" ht="18.75">
      <c r="F2" s="416" t="s">
        <v>237</v>
      </c>
      <c r="G2" s="416"/>
      <c r="H2" s="416"/>
      <c r="I2" s="416"/>
      <c r="J2" s="416"/>
      <c r="K2" s="416"/>
    </row>
    <row r="3" spans="6:13">
      <c r="F3" s="326"/>
      <c r="G3" s="326"/>
      <c r="H3" s="326"/>
      <c r="I3" s="326"/>
      <c r="J3" s="326"/>
      <c r="K3" s="326"/>
      <c r="M3" s="177"/>
    </row>
    <row r="4" spans="6:13">
      <c r="F4" s="327" t="s">
        <v>238</v>
      </c>
      <c r="G4" s="327" t="s">
        <v>239</v>
      </c>
      <c r="H4" s="327" t="s">
        <v>240</v>
      </c>
      <c r="I4" s="327" t="s">
        <v>241</v>
      </c>
      <c r="J4" s="327" t="s">
        <v>242</v>
      </c>
      <c r="K4" s="327" t="s">
        <v>243</v>
      </c>
    </row>
    <row r="5" spans="6:13">
      <c r="F5" s="326">
        <v>232020100230</v>
      </c>
      <c r="G5" s="326">
        <v>9200430</v>
      </c>
      <c r="H5" s="326" t="s">
        <v>244</v>
      </c>
      <c r="I5" s="328">
        <v>500000</v>
      </c>
      <c r="J5" s="326" t="s">
        <v>245</v>
      </c>
      <c r="K5" s="326" t="s">
        <v>246</v>
      </c>
    </row>
    <row r="6" spans="6:13">
      <c r="F6" s="326">
        <v>232020100330</v>
      </c>
      <c r="G6" s="326">
        <v>9200430</v>
      </c>
      <c r="H6" s="326" t="s">
        <v>247</v>
      </c>
      <c r="I6" s="326" t="s">
        <v>248</v>
      </c>
      <c r="J6" s="326" t="s">
        <v>245</v>
      </c>
      <c r="K6" s="326" t="s">
        <v>246</v>
      </c>
    </row>
    <row r="7" spans="6:13">
      <c r="F7" s="326">
        <v>232020100331</v>
      </c>
      <c r="G7" s="326">
        <v>9200430</v>
      </c>
      <c r="H7" s="326" t="s">
        <v>249</v>
      </c>
      <c r="I7" s="326" t="s">
        <v>248</v>
      </c>
      <c r="J7" s="326" t="s">
        <v>245</v>
      </c>
      <c r="K7" s="326" t="s">
        <v>246</v>
      </c>
    </row>
    <row r="8" spans="6:13">
      <c r="F8" s="326">
        <v>232020100430</v>
      </c>
      <c r="G8" s="326">
        <v>9200430</v>
      </c>
      <c r="H8" s="326" t="s">
        <v>250</v>
      </c>
      <c r="I8" s="328">
        <v>1863000</v>
      </c>
      <c r="J8" s="328">
        <v>289208</v>
      </c>
      <c r="K8" s="328">
        <v>289208</v>
      </c>
      <c r="L8" s="178"/>
    </row>
    <row r="9" spans="6:13">
      <c r="F9" s="326">
        <v>232020200630</v>
      </c>
      <c r="G9" s="326">
        <v>9200430</v>
      </c>
      <c r="H9" s="326" t="s">
        <v>251</v>
      </c>
      <c r="I9" s="328">
        <v>35262870</v>
      </c>
      <c r="J9" s="328">
        <v>13272000</v>
      </c>
      <c r="K9" s="328">
        <v>6636000</v>
      </c>
    </row>
    <row r="10" spans="6:13">
      <c r="F10" s="326">
        <v>2320202007030</v>
      </c>
      <c r="G10" s="326">
        <v>9200430</v>
      </c>
      <c r="H10" s="326" t="s">
        <v>252</v>
      </c>
      <c r="I10" s="328">
        <v>15838149</v>
      </c>
      <c r="J10" s="328">
        <v>7199160</v>
      </c>
      <c r="K10" s="328">
        <v>7199160</v>
      </c>
    </row>
    <row r="11" spans="6:13">
      <c r="F11" s="326">
        <v>2320202007031</v>
      </c>
      <c r="G11" s="326">
        <v>9200430</v>
      </c>
      <c r="H11" s="326" t="s">
        <v>253</v>
      </c>
      <c r="I11" s="328">
        <v>21930278</v>
      </c>
      <c r="J11" s="328">
        <v>3387169</v>
      </c>
      <c r="K11" s="328">
        <v>3387169</v>
      </c>
    </row>
    <row r="12" spans="6:13">
      <c r="F12" s="326">
        <v>2320202007032</v>
      </c>
      <c r="G12" s="326">
        <v>9200430</v>
      </c>
      <c r="H12" s="326" t="s">
        <v>254</v>
      </c>
      <c r="I12" s="328">
        <v>16729732</v>
      </c>
      <c r="J12" s="328">
        <v>8074081</v>
      </c>
      <c r="K12" s="328">
        <v>8074081</v>
      </c>
    </row>
    <row r="13" spans="6:13">
      <c r="F13" s="326">
        <v>2320202007033</v>
      </c>
      <c r="G13" s="326">
        <v>9200430</v>
      </c>
      <c r="H13" s="326" t="s">
        <v>255</v>
      </c>
      <c r="I13" s="328">
        <v>2849342</v>
      </c>
      <c r="J13" s="328">
        <v>477231</v>
      </c>
      <c r="K13" s="328">
        <v>477231</v>
      </c>
    </row>
    <row r="14" spans="6:13">
      <c r="F14" s="326">
        <v>232020200830</v>
      </c>
      <c r="G14" s="326">
        <v>9200430</v>
      </c>
      <c r="H14" s="326" t="s">
        <v>256</v>
      </c>
      <c r="I14" s="328">
        <v>282728883</v>
      </c>
      <c r="J14" s="328">
        <v>202097728</v>
      </c>
      <c r="K14" s="328">
        <v>202097728</v>
      </c>
    </row>
    <row r="15" spans="6:13">
      <c r="F15" s="326">
        <v>232020200831</v>
      </c>
      <c r="G15" s="326">
        <v>9200430</v>
      </c>
      <c r="H15" s="326" t="s">
        <v>257</v>
      </c>
      <c r="I15" s="328">
        <v>307897754</v>
      </c>
      <c r="J15" s="328">
        <v>31729624</v>
      </c>
      <c r="K15" s="326" t="s">
        <v>246</v>
      </c>
    </row>
    <row r="16" spans="6:13">
      <c r="F16" s="326">
        <v>232020200832</v>
      </c>
      <c r="G16" s="326">
        <v>9200430</v>
      </c>
      <c r="H16" s="326" t="s">
        <v>258</v>
      </c>
      <c r="I16" s="328">
        <v>50000000</v>
      </c>
      <c r="J16" s="328">
        <v>45669578</v>
      </c>
      <c r="K16" s="328">
        <v>45669578</v>
      </c>
    </row>
    <row r="17" spans="6:11">
      <c r="F17" s="326">
        <v>232020200833</v>
      </c>
      <c r="G17" s="326">
        <v>9200430</v>
      </c>
      <c r="H17" s="326" t="s">
        <v>259</v>
      </c>
      <c r="I17" s="328">
        <v>4632352</v>
      </c>
      <c r="J17" s="328">
        <v>1684492</v>
      </c>
      <c r="K17" s="328">
        <v>1684492</v>
      </c>
    </row>
    <row r="18" spans="6:11">
      <c r="F18" s="326">
        <v>232020200834</v>
      </c>
      <c r="G18" s="326">
        <v>9200430</v>
      </c>
      <c r="H18" s="326" t="s">
        <v>260</v>
      </c>
      <c r="I18" s="326" t="s">
        <v>248</v>
      </c>
      <c r="J18" s="326" t="s">
        <v>245</v>
      </c>
      <c r="K18" s="326" t="s">
        <v>246</v>
      </c>
    </row>
    <row r="19" spans="6:11">
      <c r="F19" s="326">
        <v>232020200835</v>
      </c>
      <c r="G19" s="326">
        <v>9200430</v>
      </c>
      <c r="H19" s="326" t="s">
        <v>261</v>
      </c>
      <c r="I19" s="328">
        <v>615000000</v>
      </c>
      <c r="J19" s="326" t="s">
        <v>245</v>
      </c>
      <c r="K19" s="326" t="s">
        <v>246</v>
      </c>
    </row>
    <row r="20" spans="6:11">
      <c r="F20" s="326">
        <v>232020200836</v>
      </c>
      <c r="G20" s="326">
        <v>9200430</v>
      </c>
      <c r="H20" s="326" t="s">
        <v>262</v>
      </c>
      <c r="I20" s="328">
        <v>18950704</v>
      </c>
      <c r="J20" s="328">
        <v>3324872</v>
      </c>
      <c r="K20" s="328">
        <v>1418137</v>
      </c>
    </row>
    <row r="21" spans="6:11">
      <c r="F21" s="326">
        <v>232020200837</v>
      </c>
      <c r="G21" s="326">
        <v>9200430</v>
      </c>
      <c r="H21" s="326" t="s">
        <v>263</v>
      </c>
      <c r="I21" s="328">
        <v>2849070</v>
      </c>
      <c r="J21" s="328">
        <v>1210652</v>
      </c>
      <c r="K21" s="328">
        <v>368141</v>
      </c>
    </row>
    <row r="22" spans="6:11">
      <c r="F22" s="326">
        <v>232020200838</v>
      </c>
      <c r="G22" s="326">
        <v>9200430</v>
      </c>
      <c r="H22" s="326" t="s">
        <v>264</v>
      </c>
      <c r="I22" s="328">
        <v>9194493</v>
      </c>
      <c r="J22" s="328">
        <v>2605710</v>
      </c>
      <c r="K22" s="328">
        <v>2605710</v>
      </c>
    </row>
    <row r="23" spans="6:11">
      <c r="F23" s="326">
        <v>232020200839</v>
      </c>
      <c r="G23" s="326">
        <v>9200430</v>
      </c>
      <c r="H23" s="326" t="s">
        <v>265</v>
      </c>
      <c r="I23" s="328">
        <v>5655657</v>
      </c>
      <c r="J23" s="328">
        <v>170752</v>
      </c>
      <c r="K23" s="328">
        <v>170752</v>
      </c>
    </row>
    <row r="24" spans="6:11">
      <c r="F24" s="326">
        <v>232020200840</v>
      </c>
      <c r="G24" s="326">
        <v>9200430</v>
      </c>
      <c r="H24" s="326" t="s">
        <v>266</v>
      </c>
      <c r="I24" s="328">
        <v>3719300</v>
      </c>
      <c r="J24" s="328">
        <v>3719300</v>
      </c>
      <c r="K24" s="328">
        <v>2932700</v>
      </c>
    </row>
    <row r="25" spans="6:11">
      <c r="F25" s="326">
        <v>232020200930</v>
      </c>
      <c r="G25" s="326">
        <v>9200430</v>
      </c>
      <c r="H25" s="331" t="s">
        <v>267</v>
      </c>
      <c r="I25" s="332">
        <v>5950805</v>
      </c>
      <c r="J25" s="332">
        <v>5847442</v>
      </c>
      <c r="K25" s="332">
        <v>5847442</v>
      </c>
    </row>
    <row r="26" spans="6:11" ht="15.75">
      <c r="H26" s="329" t="s">
        <v>268</v>
      </c>
      <c r="I26" s="330">
        <f>+SUM(I5:I25)</f>
        <v>1401552389</v>
      </c>
      <c r="J26" s="330">
        <f>+SUM(J5:J25)</f>
        <v>330758999</v>
      </c>
      <c r="K26" s="330">
        <f>+SUM(K5:K25)</f>
        <v>288857529</v>
      </c>
    </row>
  </sheetData>
  <mergeCells count="1">
    <mergeCell ref="F2:K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06A2-5087-4ABB-A015-D12AEABEF3B8}">
  <dimension ref="B2:T18"/>
  <sheetViews>
    <sheetView zoomScale="110" zoomScaleNormal="110" workbookViewId="0">
      <pane ySplit="6" topLeftCell="A7" activePane="bottomLeft" state="frozen"/>
      <selection pane="bottomLeft" activeCell="K7" sqref="K7"/>
    </sheetView>
  </sheetViews>
  <sheetFormatPr defaultColWidth="11.42578125" defaultRowHeight="11.25"/>
  <cols>
    <col min="1" max="1" width="11.42578125" style="16"/>
    <col min="2" max="2" width="16.85546875" style="16" bestFit="1" customWidth="1"/>
    <col min="3" max="3" width="20.85546875" style="16" customWidth="1"/>
    <col min="4" max="4" width="20.28515625" style="16" customWidth="1"/>
    <col min="5" max="7" width="11.42578125" style="16"/>
    <col min="8" max="8" width="16.28515625" style="16" customWidth="1"/>
    <col min="9" max="9" width="13.140625" style="16" customWidth="1"/>
    <col min="10" max="10" width="13.7109375" style="16" customWidth="1"/>
    <col min="11" max="11" width="18" style="34" bestFit="1" customWidth="1"/>
    <col min="12" max="12" width="15.5703125" style="34" bestFit="1" customWidth="1"/>
    <col min="13" max="13" width="30.140625" style="21" customWidth="1"/>
    <col min="14" max="14" width="30" style="21" customWidth="1"/>
    <col min="15" max="15" width="21.85546875" style="16" customWidth="1"/>
    <col min="16" max="16" width="41.42578125" style="16" customWidth="1"/>
    <col min="17" max="17" width="36.140625" style="16" customWidth="1"/>
    <col min="18" max="18" width="21.85546875" style="16" customWidth="1"/>
    <col min="19" max="19" width="41.42578125" style="16" customWidth="1"/>
    <col min="20" max="20" width="36.140625" style="16" customWidth="1"/>
    <col min="21" max="16384" width="11.42578125" style="16"/>
  </cols>
  <sheetData>
    <row r="2" spans="2:20" ht="24" customHeight="1">
      <c r="B2" s="423"/>
      <c r="C2" s="423"/>
      <c r="D2" s="423" t="s">
        <v>269</v>
      </c>
      <c r="E2" s="423"/>
      <c r="F2" s="423"/>
      <c r="G2" s="423"/>
      <c r="H2" s="423"/>
      <c r="I2" s="423"/>
      <c r="J2" s="423"/>
      <c r="K2" s="423"/>
      <c r="L2" s="423"/>
      <c r="M2" s="423"/>
      <c r="N2" s="14" t="s">
        <v>270</v>
      </c>
    </row>
    <row r="3" spans="2:20" ht="24" customHeight="1">
      <c r="B3" s="423"/>
      <c r="C3" s="423"/>
      <c r="D3" s="423"/>
      <c r="E3" s="423"/>
      <c r="F3" s="423"/>
      <c r="G3" s="423"/>
      <c r="H3" s="423"/>
      <c r="I3" s="423"/>
      <c r="J3" s="423"/>
      <c r="K3" s="423"/>
      <c r="L3" s="423"/>
      <c r="M3" s="423"/>
      <c r="N3" s="14" t="s">
        <v>271</v>
      </c>
    </row>
    <row r="4" spans="2:20" ht="24" customHeight="1">
      <c r="B4" s="423"/>
      <c r="C4" s="423"/>
      <c r="D4" s="423"/>
      <c r="E4" s="423"/>
      <c r="F4" s="423"/>
      <c r="G4" s="423"/>
      <c r="H4" s="423"/>
      <c r="I4" s="423"/>
      <c r="J4" s="423"/>
      <c r="K4" s="423"/>
      <c r="L4" s="423"/>
      <c r="M4" s="423"/>
      <c r="N4" s="14" t="s">
        <v>272</v>
      </c>
    </row>
    <row r="5" spans="2:20">
      <c r="B5" s="424" t="s">
        <v>273</v>
      </c>
      <c r="C5" s="424"/>
      <c r="D5" s="425" t="s">
        <v>274</v>
      </c>
      <c r="E5" s="425"/>
      <c r="F5" s="425"/>
      <c r="G5" s="425"/>
      <c r="H5" s="425"/>
      <c r="I5" s="425"/>
      <c r="J5" s="425"/>
      <c r="K5" s="425"/>
      <c r="L5" s="425"/>
      <c r="M5" s="425"/>
      <c r="N5" s="425"/>
    </row>
    <row r="6" spans="2:20" s="10" customFormat="1" ht="33.75">
      <c r="B6" s="11" t="s">
        <v>275</v>
      </c>
      <c r="C6" s="15" t="s">
        <v>42</v>
      </c>
      <c r="D6" s="15" t="s">
        <v>43</v>
      </c>
      <c r="E6" s="15" t="s">
        <v>44</v>
      </c>
      <c r="F6" s="15" t="s">
        <v>45</v>
      </c>
      <c r="G6" s="15" t="s">
        <v>46</v>
      </c>
      <c r="H6" s="15" t="s">
        <v>47</v>
      </c>
      <c r="I6" s="15" t="s">
        <v>48</v>
      </c>
      <c r="J6" s="15" t="s">
        <v>49</v>
      </c>
      <c r="K6" s="30" t="s">
        <v>50</v>
      </c>
      <c r="L6" s="91" t="s">
        <v>51</v>
      </c>
      <c r="M6" s="14" t="s">
        <v>52</v>
      </c>
      <c r="N6" s="14" t="s">
        <v>53</v>
      </c>
      <c r="O6" s="91" t="s">
        <v>276</v>
      </c>
      <c r="P6" s="14" t="s">
        <v>52</v>
      </c>
      <c r="Q6" s="14" t="s">
        <v>53</v>
      </c>
      <c r="R6" s="91" t="s">
        <v>277</v>
      </c>
      <c r="S6" s="14" t="s">
        <v>52</v>
      </c>
      <c r="T6" s="14" t="s">
        <v>53</v>
      </c>
    </row>
    <row r="7" spans="2:20" ht="111" customHeight="1">
      <c r="B7" s="420" t="s">
        <v>278</v>
      </c>
      <c r="C7" s="18" t="s">
        <v>69</v>
      </c>
      <c r="D7" s="19" t="s">
        <v>74</v>
      </c>
      <c r="E7" s="19">
        <v>1</v>
      </c>
      <c r="F7" s="20">
        <v>0</v>
      </c>
      <c r="G7" s="19" t="s">
        <v>75</v>
      </c>
      <c r="H7" s="19" t="s">
        <v>76</v>
      </c>
      <c r="I7" s="19" t="s">
        <v>77</v>
      </c>
      <c r="J7" s="19" t="s">
        <v>78</v>
      </c>
      <c r="K7" s="20">
        <f>IF((L7+O7)&gt;=100%,100%,(L7+O7))</f>
        <v>0</v>
      </c>
      <c r="L7" s="31">
        <v>0</v>
      </c>
      <c r="M7" s="36" t="s">
        <v>279</v>
      </c>
      <c r="N7" s="36" t="s">
        <v>225</v>
      </c>
      <c r="O7" s="31">
        <v>0</v>
      </c>
      <c r="P7" s="36" t="s">
        <v>280</v>
      </c>
      <c r="Q7" s="36" t="s">
        <v>225</v>
      </c>
      <c r="R7" s="157"/>
      <c r="S7" s="157"/>
      <c r="T7" s="157"/>
    </row>
    <row r="8" spans="2:20" ht="96" customHeight="1">
      <c r="B8" s="421"/>
      <c r="C8" s="18" t="s">
        <v>111</v>
      </c>
      <c r="D8" s="19" t="s">
        <v>118</v>
      </c>
      <c r="E8" s="19">
        <v>1</v>
      </c>
      <c r="F8" s="20">
        <v>0.3</v>
      </c>
      <c r="G8" s="19" t="s">
        <v>119</v>
      </c>
      <c r="H8" s="19" t="s">
        <v>120</v>
      </c>
      <c r="I8" s="19" t="s">
        <v>77</v>
      </c>
      <c r="J8" s="19" t="s">
        <v>83</v>
      </c>
      <c r="K8" s="20">
        <f t="shared" ref="K8:K18" si="0">IF((L8+O8)&gt;=100%,100%,(L8+O8))</f>
        <v>0</v>
      </c>
      <c r="L8" s="31">
        <v>0</v>
      </c>
      <c r="M8" s="36" t="s">
        <v>279</v>
      </c>
      <c r="N8" s="36" t="s">
        <v>225</v>
      </c>
      <c r="O8" s="31">
        <v>0</v>
      </c>
      <c r="P8" s="36" t="s">
        <v>281</v>
      </c>
      <c r="Q8" s="36" t="s">
        <v>225</v>
      </c>
      <c r="R8" s="157"/>
      <c r="S8" s="157"/>
      <c r="T8" s="157"/>
    </row>
    <row r="9" spans="2:20" ht="146.25">
      <c r="B9" s="421"/>
      <c r="C9" s="18" t="s">
        <v>121</v>
      </c>
      <c r="D9" s="19" t="s">
        <v>122</v>
      </c>
      <c r="E9" s="19">
        <v>1</v>
      </c>
      <c r="F9" s="20">
        <v>0.3</v>
      </c>
      <c r="G9" s="19" t="s">
        <v>123</v>
      </c>
      <c r="H9" s="19" t="s">
        <v>124</v>
      </c>
      <c r="I9" s="19" t="s">
        <v>125</v>
      </c>
      <c r="J9" s="19" t="s">
        <v>83</v>
      </c>
      <c r="K9" s="20">
        <f t="shared" si="0"/>
        <v>0.4</v>
      </c>
      <c r="L9" s="31">
        <v>0.25</v>
      </c>
      <c r="M9" s="36" t="s">
        <v>282</v>
      </c>
      <c r="N9" s="87" t="s">
        <v>283</v>
      </c>
      <c r="O9" s="31">
        <v>0.15</v>
      </c>
      <c r="P9" s="36" t="s">
        <v>284</v>
      </c>
      <c r="Q9" s="87" t="s">
        <v>285</v>
      </c>
      <c r="R9" s="157"/>
      <c r="S9" s="157"/>
      <c r="T9" s="157"/>
    </row>
    <row r="10" spans="2:20" ht="255">
      <c r="B10" s="421"/>
      <c r="C10" s="18" t="s">
        <v>126</v>
      </c>
      <c r="D10" s="19" t="s">
        <v>131</v>
      </c>
      <c r="E10" s="19">
        <v>1</v>
      </c>
      <c r="F10" s="20">
        <v>1</v>
      </c>
      <c r="G10" s="19">
        <v>0</v>
      </c>
      <c r="H10" s="19" t="s">
        <v>132</v>
      </c>
      <c r="I10" s="19" t="s">
        <v>133</v>
      </c>
      <c r="J10" s="19" t="s">
        <v>83</v>
      </c>
      <c r="K10" s="20">
        <f t="shared" si="0"/>
        <v>0.5</v>
      </c>
      <c r="L10" s="31">
        <v>0.25</v>
      </c>
      <c r="M10" s="36" t="s">
        <v>286</v>
      </c>
      <c r="N10" s="87" t="s">
        <v>287</v>
      </c>
      <c r="O10" s="31">
        <v>0.25</v>
      </c>
      <c r="P10" s="36" t="s">
        <v>288</v>
      </c>
      <c r="Q10" s="87" t="s">
        <v>289</v>
      </c>
      <c r="R10" s="157"/>
      <c r="S10" s="157"/>
      <c r="T10" s="157"/>
    </row>
    <row r="11" spans="2:20" ht="120">
      <c r="B11" s="421"/>
      <c r="C11" s="426" t="s">
        <v>157</v>
      </c>
      <c r="D11" s="19" t="s">
        <v>158</v>
      </c>
      <c r="E11" s="19">
        <v>1</v>
      </c>
      <c r="F11" s="20">
        <v>0.75</v>
      </c>
      <c r="G11" s="19" t="s">
        <v>159</v>
      </c>
      <c r="H11" s="19" t="s">
        <v>160</v>
      </c>
      <c r="I11" s="19" t="s">
        <v>161</v>
      </c>
      <c r="J11" s="19" t="s">
        <v>83</v>
      </c>
      <c r="K11" s="20">
        <f t="shared" si="0"/>
        <v>1</v>
      </c>
      <c r="L11" s="31">
        <v>0.25</v>
      </c>
      <c r="M11" s="36" t="s">
        <v>290</v>
      </c>
      <c r="N11" s="87" t="s">
        <v>291</v>
      </c>
      <c r="O11" s="31">
        <v>1</v>
      </c>
      <c r="P11" s="36" t="s">
        <v>284</v>
      </c>
      <c r="Q11" s="87" t="s">
        <v>285</v>
      </c>
      <c r="R11" s="157"/>
      <c r="S11" s="157"/>
      <c r="T11" s="157"/>
    </row>
    <row r="12" spans="2:20" ht="80.25" customHeight="1">
      <c r="B12" s="421"/>
      <c r="C12" s="426"/>
      <c r="D12" s="19" t="s">
        <v>162</v>
      </c>
      <c r="E12" s="19">
        <v>1</v>
      </c>
      <c r="F12" s="20">
        <v>0.6</v>
      </c>
      <c r="G12" s="19" t="s">
        <v>163</v>
      </c>
      <c r="H12" s="19" t="s">
        <v>164</v>
      </c>
      <c r="I12" s="19" t="s">
        <v>165</v>
      </c>
      <c r="J12" s="19" t="s">
        <v>83</v>
      </c>
      <c r="K12" s="20">
        <f t="shared" si="0"/>
        <v>0.3</v>
      </c>
      <c r="L12" s="31">
        <v>0.25</v>
      </c>
      <c r="M12" s="36" t="s">
        <v>292</v>
      </c>
      <c r="N12" s="36" t="s">
        <v>293</v>
      </c>
      <c r="O12" s="31">
        <v>0.05</v>
      </c>
      <c r="P12" s="36" t="s">
        <v>284</v>
      </c>
      <c r="Q12" s="87" t="s">
        <v>285</v>
      </c>
      <c r="R12" s="157"/>
      <c r="S12" s="157"/>
      <c r="T12" s="157"/>
    </row>
    <row r="13" spans="2:20" ht="101.25" customHeight="1">
      <c r="B13" s="421"/>
      <c r="C13" s="426"/>
      <c r="D13" s="89" t="s">
        <v>166</v>
      </c>
      <c r="E13" s="89">
        <v>1</v>
      </c>
      <c r="F13" s="90">
        <v>0.41</v>
      </c>
      <c r="G13" s="89" t="s">
        <v>167</v>
      </c>
      <c r="H13" s="89" t="s">
        <v>168</v>
      </c>
      <c r="I13" s="89" t="s">
        <v>169</v>
      </c>
      <c r="J13" s="89" t="s">
        <v>83</v>
      </c>
      <c r="K13" s="20">
        <f t="shared" si="0"/>
        <v>0.39</v>
      </c>
      <c r="L13" s="31">
        <v>0.25</v>
      </c>
      <c r="M13" s="36" t="s">
        <v>294</v>
      </c>
      <c r="N13" s="88" t="s">
        <v>295</v>
      </c>
      <c r="O13" s="31">
        <v>0.14000000000000001</v>
      </c>
      <c r="P13" s="36" t="s">
        <v>296</v>
      </c>
      <c r="Q13" s="36" t="s">
        <v>297</v>
      </c>
      <c r="R13" s="157"/>
      <c r="S13" s="157"/>
      <c r="T13" s="157"/>
    </row>
    <row r="14" spans="2:20" ht="101.25">
      <c r="B14" s="422"/>
      <c r="C14" s="427"/>
      <c r="D14" s="22" t="s">
        <v>175</v>
      </c>
      <c r="E14" s="22">
        <v>1</v>
      </c>
      <c r="F14" s="23">
        <v>0.5</v>
      </c>
      <c r="G14" s="22" t="s">
        <v>176</v>
      </c>
      <c r="H14" s="22" t="s">
        <v>177</v>
      </c>
      <c r="I14" s="22" t="s">
        <v>178</v>
      </c>
      <c r="J14" s="22" t="s">
        <v>78</v>
      </c>
      <c r="K14" s="20">
        <f t="shared" si="0"/>
        <v>0</v>
      </c>
      <c r="L14" s="31">
        <v>0</v>
      </c>
      <c r="M14" s="86" t="s">
        <v>298</v>
      </c>
      <c r="N14" s="86" t="s">
        <v>225</v>
      </c>
      <c r="O14" s="31">
        <v>0</v>
      </c>
      <c r="P14" s="36" t="s">
        <v>299</v>
      </c>
      <c r="Q14" s="36" t="s">
        <v>225</v>
      </c>
      <c r="R14" s="157"/>
      <c r="S14" s="157"/>
      <c r="T14" s="157"/>
    </row>
    <row r="15" spans="2:20" ht="195">
      <c r="B15" s="24" t="s">
        <v>300</v>
      </c>
      <c r="C15" s="25" t="s">
        <v>301</v>
      </c>
      <c r="D15" s="25" t="s">
        <v>302</v>
      </c>
      <c r="E15" s="26">
        <v>1</v>
      </c>
      <c r="F15" s="27">
        <v>1</v>
      </c>
      <c r="G15" s="24" t="s">
        <v>303</v>
      </c>
      <c r="H15" s="24" t="s">
        <v>304</v>
      </c>
      <c r="I15" s="24" t="s">
        <v>305</v>
      </c>
      <c r="J15" s="26" t="s">
        <v>78</v>
      </c>
      <c r="K15" s="359">
        <f t="shared" si="0"/>
        <v>0.5</v>
      </c>
      <c r="L15" s="32">
        <v>0.25</v>
      </c>
      <c r="M15" s="24" t="s">
        <v>306</v>
      </c>
      <c r="N15" s="92" t="s">
        <v>307</v>
      </c>
      <c r="O15" s="180">
        <v>0.25</v>
      </c>
      <c r="P15" s="181" t="s">
        <v>308</v>
      </c>
      <c r="Q15" s="182" t="s">
        <v>309</v>
      </c>
      <c r="R15" s="157"/>
      <c r="S15" s="157"/>
      <c r="T15" s="157"/>
    </row>
    <row r="16" spans="2:20" ht="120">
      <c r="B16" s="417" t="s">
        <v>310</v>
      </c>
      <c r="C16" s="28" t="s">
        <v>311</v>
      </c>
      <c r="D16" s="28" t="s">
        <v>312</v>
      </c>
      <c r="E16" s="28"/>
      <c r="F16" s="29">
        <v>0.71</v>
      </c>
      <c r="G16" s="28" t="s">
        <v>313</v>
      </c>
      <c r="H16" s="28" t="s">
        <v>314</v>
      </c>
      <c r="I16" s="28" t="s">
        <v>315</v>
      </c>
      <c r="J16" s="28" t="s">
        <v>83</v>
      </c>
      <c r="K16" s="360">
        <f t="shared" si="0"/>
        <v>0</v>
      </c>
      <c r="L16" s="33">
        <v>0</v>
      </c>
      <c r="M16" s="28" t="s">
        <v>316</v>
      </c>
      <c r="N16" s="28" t="s">
        <v>225</v>
      </c>
      <c r="O16" s="44">
        <v>0</v>
      </c>
      <c r="P16" s="28" t="s">
        <v>284</v>
      </c>
      <c r="Q16" s="81" t="s">
        <v>285</v>
      </c>
      <c r="R16" s="157"/>
      <c r="S16" s="157"/>
      <c r="T16" s="157"/>
    </row>
    <row r="17" spans="2:20" ht="67.5" customHeight="1">
      <c r="B17" s="418"/>
      <c r="C17" s="417" t="s">
        <v>317</v>
      </c>
      <c r="D17" s="28" t="s">
        <v>318</v>
      </c>
      <c r="E17" s="28"/>
      <c r="F17" s="29">
        <v>1</v>
      </c>
      <c r="G17" s="28" t="s">
        <v>319</v>
      </c>
      <c r="H17" s="28" t="s">
        <v>320</v>
      </c>
      <c r="I17" s="28" t="s">
        <v>321</v>
      </c>
      <c r="J17" s="28" t="s">
        <v>78</v>
      </c>
      <c r="K17" s="360">
        <f t="shared" si="0"/>
        <v>1</v>
      </c>
      <c r="L17" s="33">
        <v>0</v>
      </c>
      <c r="M17" s="28" t="s">
        <v>316</v>
      </c>
      <c r="N17" s="28" t="s">
        <v>225</v>
      </c>
      <c r="O17" s="52">
        <v>1</v>
      </c>
      <c r="P17" s="28" t="s">
        <v>322</v>
      </c>
      <c r="Q17" s="51" t="s">
        <v>225</v>
      </c>
      <c r="R17" s="157"/>
      <c r="S17" s="157"/>
      <c r="T17" s="157"/>
    </row>
    <row r="18" spans="2:20" ht="120">
      <c r="B18" s="419"/>
      <c r="C18" s="419"/>
      <c r="D18" s="28" t="s">
        <v>323</v>
      </c>
      <c r="E18" s="28"/>
      <c r="F18" s="29">
        <v>0.71</v>
      </c>
      <c r="G18" s="28" t="s">
        <v>324</v>
      </c>
      <c r="H18" s="28" t="s">
        <v>325</v>
      </c>
      <c r="I18" s="28" t="s">
        <v>326</v>
      </c>
      <c r="J18" s="28" t="s">
        <v>59</v>
      </c>
      <c r="K18" s="360">
        <f t="shared" si="0"/>
        <v>0.5</v>
      </c>
      <c r="L18" s="33">
        <v>0.25</v>
      </c>
      <c r="M18" s="28" t="s">
        <v>327</v>
      </c>
      <c r="N18" s="81" t="s">
        <v>328</v>
      </c>
      <c r="O18" s="52">
        <v>0.25</v>
      </c>
      <c r="P18" s="28" t="s">
        <v>329</v>
      </c>
      <c r="Q18" s="81" t="s">
        <v>285</v>
      </c>
      <c r="R18" s="157"/>
      <c r="S18" s="157"/>
      <c r="T18" s="157"/>
    </row>
  </sheetData>
  <mergeCells count="8">
    <mergeCell ref="B16:B18"/>
    <mergeCell ref="B7:B14"/>
    <mergeCell ref="C17:C18"/>
    <mergeCell ref="D2:M4"/>
    <mergeCell ref="B5:C5"/>
    <mergeCell ref="D5:N5"/>
    <mergeCell ref="B2:C4"/>
    <mergeCell ref="C11:C14"/>
  </mergeCells>
  <hyperlinks>
    <hyperlink ref="N9" r:id="rId1" display="https://fonvalmed.gov.co/wp-content/uploads/2022/03/RG-2021-74.pdf_x000a__x000a__x000a_" xr:uid="{C6A05100-12A3-4FBA-9E55-EA3F4404AC18}"/>
    <hyperlink ref="N10" r:id="rId2" xr:uid="{5817EE15-AA30-42A5-8FF7-769B28497696}"/>
    <hyperlink ref="N11" r:id="rId3" xr:uid="{4B7B0594-68C8-430E-9975-EE9B698258ED}"/>
    <hyperlink ref="N12" r:id="rId4" display="https://fondom.sharepoint.com/:f:/s/fonval_intranet/Em7gnJYFLLZBpyC2xuHyep0BdVK8yB8zpmDi1G7ULb1nDA?e=f32ylL" xr:uid="{F89DCA2F-BA6E-4356-8F9A-B9AEFE5A098D}"/>
    <hyperlink ref="N15" r:id="rId5" display="https://fondom-my.sharepoint.com/:x:/g/personal/jaime_carvajal_fonvalmed_gov_co/EQ95qSLqRIBFj5pQsrJTl0cBLXRN9CNH0rXCkKokdQGq7g?e=8vILpg" xr:uid="{9E20CD8D-4095-4525-945D-DE4863ACC3AD}"/>
    <hyperlink ref="N18" r:id="rId6" xr:uid="{6BB3FDF5-7F5F-402E-B21F-7C1C399288D8}"/>
    <hyperlink ref="N13" r:id="rId7" display="../../../../../:f:/g/personal/jessica_castrillon_fonvalmed_gov_co/EivZt3Rc2sFLruJcsctuMzgB_dAqwMvHBSynIuBAyubhoQ?e=metaYG" xr:uid="{128D6C99-D310-46FD-9443-7854512C0823}"/>
    <hyperlink ref="Q9" r:id="rId8" display="https://fondom.sharepoint.com/sites/fonval_intranet/Documentos%20compartidos/Forms/AllItems.aspx?id=%2Fsites%2Ffonval%5Fintranet%2FDocumentos%20compartidos%2FMODELO%20DE%20OPERACION%20POR%20PROCESOS%20MOP&amp;viewid=deeaf935%2D7ee9%2D41c2%2Dbc20%2Da60f36e45b40" xr:uid="{CCB97478-AF55-47A4-B06A-242E940FE2C4}"/>
    <hyperlink ref="Q11" r:id="rId9" display="https://fondom.sharepoint.com/sites/fonval_intranet/Documentos%20compartidos/Forms/AllItems.aspx?id=%2Fsites%2Ffonval%5Fintranet%2FDocumentos%20compartidos%2FMODELO%20DE%20OPERACION%20POR%20PROCESOS%20MOP&amp;viewid=deeaf935%2D7ee9%2D41c2%2Dbc20%2Da60f36e45b40" xr:uid="{719C9403-9FC8-4560-9400-D48AB32E26F6}"/>
    <hyperlink ref="Q12" r:id="rId10" display="https://fondom.sharepoint.com/sites/fonval_intranet/Documentos%20compartidos/Forms/AllItems.aspx?id=%2Fsites%2Ffonval%5Fintranet%2FDocumentos%20compartidos%2FMODELO%20DE%20OPERACION%20POR%20PROCESOS%20MOP&amp;viewid=deeaf935%2D7ee9%2D41c2%2Dbc20%2Da60f36e45b40" xr:uid="{1F090526-2826-43F5-B9D9-7FAB780874C9}"/>
    <hyperlink ref="Q15" r:id="rId11" xr:uid="{293AAA7D-2F29-42A3-A174-3BD79A62249E}"/>
    <hyperlink ref="Q16" r:id="rId12" display="https://fondom.sharepoint.com/sites/fonval_intranet/Documentos%20compartidos/Forms/AllItems.aspx?id=%2Fsites%2Ffonval%5Fintranet%2FDocumentos%20compartidos%2FMODELO%20DE%20OPERACION%20POR%20PROCESOS%20MOP&amp;viewid=deeaf935%2D7ee9%2D41c2%2Dbc20%2Da60f36e45b40" xr:uid="{8D15B951-D194-44DF-A725-35288CFBF154}"/>
    <hyperlink ref="Q18" r:id="rId13" display="https://fondom.sharepoint.com/sites/fonval_intranet/Documentos%20compartidos/Forms/AllItems.aspx?id=%2Fsites%2Ffonval%5Fintranet%2FDocumentos%20compartidos%2FMODELO%20DE%20OPERACION%20POR%20PROCESOS%20MOP&amp;viewid=deeaf935%2D7ee9%2D41c2%2Dbc20%2Da60f36e45b40" xr:uid="{54E6136B-CD5E-437B-8BF0-79BDF378240E}"/>
  </hyperlinks>
  <pageMargins left="0.7" right="0.7" top="0.75" bottom="0.75" header="0.3" footer="0.3"/>
  <pageSetup orientation="portrait" r:id="rId14"/>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EC016-8E7F-4580-93F1-EF3CB9E11388}">
  <dimension ref="B2:U14"/>
  <sheetViews>
    <sheetView zoomScale="80" zoomScaleNormal="80" workbookViewId="0">
      <pane ySplit="6" topLeftCell="A8" activePane="bottomLeft" state="frozen"/>
      <selection pane="bottomLeft" activeCell="M8" sqref="M8"/>
    </sheetView>
  </sheetViews>
  <sheetFormatPr defaultColWidth="11.42578125" defaultRowHeight="11.25"/>
  <cols>
    <col min="1" max="1" width="11.42578125" style="16"/>
    <col min="2" max="2" width="17.5703125" style="16" customWidth="1"/>
    <col min="3" max="3" width="27.140625" style="16" customWidth="1"/>
    <col min="4" max="4" width="27.85546875" style="128" customWidth="1"/>
    <col min="5" max="5" width="15.85546875" style="16" customWidth="1"/>
    <col min="6" max="6" width="18" style="16" customWidth="1"/>
    <col min="7" max="7" width="22.85546875" style="128" customWidth="1"/>
    <col min="8" max="9" width="20" style="128" customWidth="1"/>
    <col min="10" max="10" width="13.140625" style="128" bestFit="1" customWidth="1"/>
    <col min="11" max="11" width="39.140625" style="128" customWidth="1"/>
    <col min="12" max="12" width="49.5703125" style="16" customWidth="1"/>
    <col min="13" max="13" width="47.140625" style="16" customWidth="1"/>
    <col min="14" max="14" width="30" style="16" customWidth="1"/>
    <col min="15" max="18" width="19.28515625" style="16" customWidth="1"/>
    <col min="19" max="19" width="20.85546875" style="16" customWidth="1"/>
    <col min="20" max="20" width="41.140625" style="16" customWidth="1"/>
    <col min="21" max="21" width="20.42578125" style="16" customWidth="1"/>
    <col min="22" max="16384" width="11.42578125" style="16"/>
  </cols>
  <sheetData>
    <row r="2" spans="2:21" ht="27" customHeight="1">
      <c r="B2" s="423"/>
      <c r="C2" s="423"/>
      <c r="D2" s="423" t="s">
        <v>330</v>
      </c>
      <c r="E2" s="423"/>
      <c r="F2" s="423"/>
      <c r="G2" s="423"/>
      <c r="H2" s="423"/>
      <c r="I2" s="423"/>
      <c r="J2" s="423"/>
      <c r="K2" s="423"/>
      <c r="L2" s="423"/>
      <c r="M2" s="423"/>
      <c r="N2" s="11" t="s">
        <v>270</v>
      </c>
    </row>
    <row r="3" spans="2:21" ht="24.75" customHeight="1">
      <c r="B3" s="423"/>
      <c r="C3" s="423"/>
      <c r="D3" s="423"/>
      <c r="E3" s="423"/>
      <c r="F3" s="423"/>
      <c r="G3" s="423"/>
      <c r="H3" s="423"/>
      <c r="I3" s="423"/>
      <c r="J3" s="423"/>
      <c r="K3" s="423"/>
      <c r="L3" s="423"/>
      <c r="M3" s="423"/>
      <c r="N3" s="11" t="s">
        <v>271</v>
      </c>
    </row>
    <row r="4" spans="2:21" ht="22.5">
      <c r="B4" s="423"/>
      <c r="C4" s="423"/>
      <c r="D4" s="423"/>
      <c r="E4" s="423"/>
      <c r="F4" s="423"/>
      <c r="G4" s="423"/>
      <c r="H4" s="423"/>
      <c r="I4" s="423"/>
      <c r="J4" s="423"/>
      <c r="K4" s="423"/>
      <c r="L4" s="423"/>
      <c r="M4" s="423"/>
      <c r="N4" s="14" t="s">
        <v>272</v>
      </c>
    </row>
    <row r="5" spans="2:21" ht="39" customHeight="1">
      <c r="B5" s="424" t="s">
        <v>273</v>
      </c>
      <c r="C5" s="424"/>
      <c r="D5" s="425" t="s">
        <v>331</v>
      </c>
      <c r="E5" s="425"/>
      <c r="F5" s="425"/>
      <c r="G5" s="425"/>
      <c r="H5" s="425"/>
      <c r="I5" s="425"/>
      <c r="J5" s="425"/>
      <c r="K5" s="425"/>
      <c r="L5" s="425"/>
      <c r="M5" s="425"/>
      <c r="N5" s="425"/>
    </row>
    <row r="6" spans="2:21" s="35" customFormat="1" ht="22.5">
      <c r="B6" s="14" t="s">
        <v>275</v>
      </c>
      <c r="C6" s="15" t="s">
        <v>42</v>
      </c>
      <c r="D6" s="15" t="s">
        <v>43</v>
      </c>
      <c r="E6" s="15" t="s">
        <v>44</v>
      </c>
      <c r="F6" s="15" t="s">
        <v>45</v>
      </c>
      <c r="G6" s="15" t="s">
        <v>46</v>
      </c>
      <c r="H6" s="15" t="s">
        <v>47</v>
      </c>
      <c r="I6" s="15" t="s">
        <v>48</v>
      </c>
      <c r="J6" s="15" t="s">
        <v>49</v>
      </c>
      <c r="K6" s="94" t="s">
        <v>50</v>
      </c>
      <c r="L6" s="14" t="s">
        <v>51</v>
      </c>
      <c r="M6" s="14" t="s">
        <v>52</v>
      </c>
      <c r="N6" s="14" t="s">
        <v>332</v>
      </c>
      <c r="O6" s="14" t="s">
        <v>333</v>
      </c>
      <c r="P6" s="14" t="s">
        <v>334</v>
      </c>
      <c r="Q6" s="14" t="s">
        <v>335</v>
      </c>
      <c r="R6" s="14" t="s">
        <v>336</v>
      </c>
      <c r="S6" s="91" t="s">
        <v>276</v>
      </c>
      <c r="T6" s="14" t="s">
        <v>52</v>
      </c>
      <c r="U6" s="14" t="s">
        <v>53</v>
      </c>
    </row>
    <row r="7" spans="2:21" ht="225">
      <c r="B7" s="429" t="s">
        <v>278</v>
      </c>
      <c r="C7" s="428" t="s">
        <v>135</v>
      </c>
      <c r="D7" s="36" t="s">
        <v>136</v>
      </c>
      <c r="E7" s="31">
        <v>1</v>
      </c>
      <c r="F7" s="31">
        <v>1</v>
      </c>
      <c r="G7" s="47">
        <v>1</v>
      </c>
      <c r="H7" s="36" t="s">
        <v>137</v>
      </c>
      <c r="I7" s="36" t="s">
        <v>337</v>
      </c>
      <c r="J7" s="36" t="s">
        <v>83</v>
      </c>
      <c r="K7" s="55">
        <f>IF((L7+S7)&gt;=100%,100%,(L7+S7))</f>
        <v>1</v>
      </c>
      <c r="L7" s="54">
        <v>1</v>
      </c>
      <c r="M7" s="36" t="s">
        <v>338</v>
      </c>
      <c r="N7" s="87" t="s">
        <v>339</v>
      </c>
      <c r="O7" s="396" t="s">
        <v>339</v>
      </c>
      <c r="P7" s="17"/>
      <c r="Q7" s="17"/>
      <c r="R7" s="17"/>
      <c r="S7" s="114">
        <v>0.9</v>
      </c>
      <c r="T7" s="86" t="s">
        <v>340</v>
      </c>
      <c r="U7" s="17"/>
    </row>
    <row r="8" spans="2:21" ht="326.25">
      <c r="B8" s="429"/>
      <c r="C8" s="428"/>
      <c r="D8" s="36" t="s">
        <v>139</v>
      </c>
      <c r="E8" s="31">
        <v>1</v>
      </c>
      <c r="F8" s="47">
        <v>1</v>
      </c>
      <c r="G8" s="47">
        <v>1</v>
      </c>
      <c r="H8" s="36" t="s">
        <v>137</v>
      </c>
      <c r="I8" s="36" t="s">
        <v>337</v>
      </c>
      <c r="J8" s="36" t="s">
        <v>83</v>
      </c>
      <c r="K8" s="55">
        <f t="shared" ref="K8:K9" si="0">IF((L8+S8)&gt;=100%,100%,(L8+S8))</f>
        <v>1</v>
      </c>
      <c r="L8" s="54">
        <v>1</v>
      </c>
      <c r="M8" s="36" t="s">
        <v>341</v>
      </c>
      <c r="N8" s="87" t="s">
        <v>342</v>
      </c>
      <c r="O8" s="87" t="s">
        <v>343</v>
      </c>
      <c r="P8" s="87" t="s">
        <v>344</v>
      </c>
      <c r="Q8" s="88" t="s">
        <v>345</v>
      </c>
      <c r="R8" s="397" t="s">
        <v>346</v>
      </c>
      <c r="S8" s="398">
        <v>1</v>
      </c>
      <c r="T8" s="399" t="s">
        <v>347</v>
      </c>
      <c r="U8" s="400"/>
    </row>
    <row r="9" spans="2:21" ht="225">
      <c r="B9" s="429"/>
      <c r="C9" s="428"/>
      <c r="D9" s="36" t="s">
        <v>141</v>
      </c>
      <c r="E9" s="31">
        <v>1</v>
      </c>
      <c r="F9" s="47">
        <v>1</v>
      </c>
      <c r="G9" s="47">
        <v>1</v>
      </c>
      <c r="H9" s="36" t="s">
        <v>137</v>
      </c>
      <c r="I9" s="36" t="s">
        <v>348</v>
      </c>
      <c r="J9" s="36" t="s">
        <v>83</v>
      </c>
      <c r="K9" s="55">
        <f t="shared" si="0"/>
        <v>1</v>
      </c>
      <c r="L9" s="54">
        <v>0.67</v>
      </c>
      <c r="M9" s="36" t="s">
        <v>349</v>
      </c>
      <c r="N9" s="88" t="s">
        <v>350</v>
      </c>
      <c r="O9" s="88" t="s">
        <v>351</v>
      </c>
      <c r="P9" s="17"/>
      <c r="Q9" s="17"/>
      <c r="R9" s="188"/>
      <c r="S9" s="398">
        <v>1</v>
      </c>
      <c r="T9" s="399" t="s">
        <v>352</v>
      </c>
      <c r="U9" s="400"/>
    </row>
    <row r="10" spans="2:21">
      <c r="D10" s="16"/>
      <c r="G10" s="16"/>
      <c r="H10" s="16"/>
      <c r="I10" s="16"/>
      <c r="J10" s="16"/>
      <c r="K10" s="16"/>
    </row>
    <row r="12" spans="2:21">
      <c r="D12" s="16"/>
      <c r="G12" s="158"/>
      <c r="H12" s="16"/>
      <c r="I12" s="16"/>
      <c r="J12" s="16"/>
      <c r="K12" s="16"/>
    </row>
    <row r="13" spans="2:21">
      <c r="D13" s="16"/>
      <c r="G13" s="158"/>
      <c r="H13" s="16"/>
      <c r="I13" s="16"/>
      <c r="J13" s="16"/>
      <c r="K13" s="16"/>
    </row>
    <row r="14" spans="2:21">
      <c r="D14" s="16"/>
      <c r="G14" s="158"/>
      <c r="H14" s="16"/>
      <c r="I14" s="16"/>
      <c r="J14" s="16"/>
      <c r="K14" s="16"/>
    </row>
  </sheetData>
  <autoFilter ref="B6:N6" xr:uid="{813F535D-B568-40F8-9507-8BBEB60F8B29}"/>
  <mergeCells count="6">
    <mergeCell ref="C7:C9"/>
    <mergeCell ref="B7:B9"/>
    <mergeCell ref="B2:C4"/>
    <mergeCell ref="D2:M4"/>
    <mergeCell ref="B5:C5"/>
    <mergeCell ref="D5:N5"/>
  </mergeCells>
  <hyperlinks>
    <hyperlink ref="N7" r:id="rId1" display="https://fondom.sharepoint.com/:f:/s/fonval_intranet/EthbiNPYo4VDiKEDy6nEU34BKpaJnLyqI9seVxiobKWXsA?e=uxuQSY" xr:uid="{329A284C-21AC-47EC-8465-8F61F299D943}"/>
    <hyperlink ref="N8" r:id="rId2" display="https://fondom.sharepoint.com/:f:/s/fonval_intranet/Etc9lSYuBwJNknCKUTj3UOUBbp6mpchs0wxu4Lh9oujEDg?e=IWulYE" xr:uid="{94D72A34-3260-43F2-A614-FDC01CFFC8FC}"/>
    <hyperlink ref="O8" r:id="rId3" display="https://fondom.sharepoint.com/:f:/s/fonval_intranet/EltwMvL-Ju1Pn63eYgmM_WMBhLo0_Ot8nbBWl7mQMgLG0w?e=nXHZ9G" xr:uid="{B7C79305-E1E0-4AA8-866A-3E66E6A33DDA}"/>
    <hyperlink ref="P8" r:id="rId4" display="https://fondom.sharepoint.com/:x:/s/fonval_intranet/EaXKL-ASGGROjD5E4nUBTP0BurFtSaLpNLLUNGtD8xk4Rg?e=16Yrjz" xr:uid="{F99A4A90-6F08-4B0D-8843-549A06EEE650}"/>
    <hyperlink ref="Q8" r:id="rId5" display="https://fondom.sharepoint.com/:f:/s/fonval_intranet/EjeurVP-jZVAtuk0LhRgXKEBobHSz3FJiZ8u2E1I46HyXw?e=2nQ4FS" xr:uid="{57285B79-1704-48E1-A651-92C2226EDE44}"/>
    <hyperlink ref="R8" r:id="rId6" display="https://fondom.sharepoint.com/:f:/s/fonval_intranet/EnEuy8f2Y29FibYDrNVrqCYBDRcHCDC-d2ePrEQM2EdIWw?e=gAwqXu" xr:uid="{830144A4-6223-4756-BEBA-7068FC8DC8E5}"/>
    <hyperlink ref="N9" r:id="rId7" display="https://fondom.sharepoint.com/:f:/s/fonval_intranet/Ek4yENuHmlVLuqoo2XJzQUQBOxmI3rIhNBlr_gDkLgpxLQ?e=UwGnaS" xr:uid="{3F84C97F-3CE8-4932-AF6A-7191818E6FA8}"/>
    <hyperlink ref="O9" r:id="rId8" display="https://fondom.sharepoint.com/:f:/s/fonval_intranet/Eg94lZUR495Bg1GECsCEGrgB7Nl2gMdo41mJ6Pa3xmCPmg?e=7gBA35" xr:uid="{F9623C48-DD66-494D-BAAC-E87CBFDED52E}"/>
    <hyperlink ref="O7" r:id="rId9" xr:uid="{A41082F5-0952-4386-B40D-45D6985368CD}"/>
  </hyperlinks>
  <pageMargins left="0.7" right="0.7" top="0.75" bottom="0.75" header="0.3" footer="0.3"/>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4152-DE3C-44B0-9D62-A37E8086207D}">
  <dimension ref="B1:Q18"/>
  <sheetViews>
    <sheetView tabSelected="1" topLeftCell="C1" workbookViewId="0">
      <pane ySplit="6" topLeftCell="H7" activePane="bottomLeft" state="frozen"/>
      <selection pane="bottomLeft" activeCell="T3" sqref="T3"/>
    </sheetView>
  </sheetViews>
  <sheetFormatPr defaultColWidth="11.42578125" defaultRowHeight="11.25"/>
  <cols>
    <col min="1" max="2" width="11.42578125" style="278"/>
    <col min="3" max="3" width="27.85546875" style="278" customWidth="1"/>
    <col min="4" max="4" width="30.7109375" style="291" customWidth="1"/>
    <col min="5" max="5" width="11.42578125" style="278"/>
    <col min="6" max="6" width="11.42578125" style="292"/>
    <col min="7" max="7" width="16.85546875" style="291" customWidth="1"/>
    <col min="8" max="8" width="20.28515625" style="291" customWidth="1"/>
    <col min="9" max="10" width="16.85546875" style="291" customWidth="1"/>
    <col min="11" max="11" width="11.42578125" style="266"/>
    <col min="12" max="12" width="23.140625" style="278" customWidth="1"/>
    <col min="13" max="13" width="33.28515625" style="278" customWidth="1"/>
    <col min="14" max="14" width="21.85546875" style="291" bestFit="1" customWidth="1"/>
    <col min="15" max="15" width="18.28515625" style="278" customWidth="1"/>
    <col min="16" max="16" width="35.140625" style="278" customWidth="1"/>
    <col min="17" max="17" width="22.7109375" style="278" customWidth="1"/>
    <col min="18" max="16384" width="11.42578125" style="278"/>
  </cols>
  <sheetData>
    <row r="1" spans="2:17" s="264" customFormat="1">
      <c r="D1" s="265"/>
      <c r="F1" s="266"/>
      <c r="G1" s="265"/>
      <c r="H1" s="265"/>
      <c r="I1" s="265"/>
      <c r="J1" s="265"/>
      <c r="K1" s="266"/>
      <c r="N1" s="265"/>
    </row>
    <row r="2" spans="2:17" s="264" customFormat="1" ht="24" customHeight="1">
      <c r="B2" s="430"/>
      <c r="C2" s="432"/>
      <c r="D2" s="430" t="s">
        <v>353</v>
      </c>
      <c r="E2" s="431"/>
      <c r="F2" s="431"/>
      <c r="G2" s="431"/>
      <c r="H2" s="431"/>
      <c r="I2" s="431"/>
      <c r="J2" s="431"/>
      <c r="K2" s="431"/>
      <c r="L2" s="431"/>
      <c r="M2" s="432"/>
      <c r="N2" s="262" t="s">
        <v>270</v>
      </c>
    </row>
    <row r="3" spans="2:17" s="264" customFormat="1" ht="24" customHeight="1">
      <c r="B3" s="433"/>
      <c r="C3" s="435"/>
      <c r="D3" s="433"/>
      <c r="E3" s="434"/>
      <c r="F3" s="434"/>
      <c r="G3" s="434"/>
      <c r="H3" s="434"/>
      <c r="I3" s="434"/>
      <c r="J3" s="434"/>
      <c r="K3" s="434"/>
      <c r="L3" s="434"/>
      <c r="M3" s="435"/>
      <c r="N3" s="262" t="s">
        <v>271</v>
      </c>
    </row>
    <row r="4" spans="2:17" s="264" customFormat="1" ht="24" customHeight="1">
      <c r="B4" s="436"/>
      <c r="C4" s="438"/>
      <c r="D4" s="436"/>
      <c r="E4" s="437"/>
      <c r="F4" s="437"/>
      <c r="G4" s="437"/>
      <c r="H4" s="437"/>
      <c r="I4" s="437"/>
      <c r="J4" s="437"/>
      <c r="K4" s="437"/>
      <c r="L4" s="437"/>
      <c r="M4" s="438"/>
      <c r="N4" s="262" t="s">
        <v>272</v>
      </c>
    </row>
    <row r="5" spans="2:17" s="264" customFormat="1" ht="36" customHeight="1">
      <c r="B5" s="439" t="s">
        <v>273</v>
      </c>
      <c r="C5" s="440"/>
      <c r="D5" s="441" t="s">
        <v>354</v>
      </c>
      <c r="E5" s="442"/>
      <c r="F5" s="442"/>
      <c r="G5" s="442"/>
      <c r="H5" s="442"/>
      <c r="I5" s="442"/>
      <c r="J5" s="442"/>
      <c r="K5" s="442"/>
      <c r="L5" s="442"/>
      <c r="M5" s="442"/>
      <c r="N5" s="443"/>
    </row>
    <row r="6" spans="2:17" s="271" customFormat="1" ht="30.75">
      <c r="B6" s="267" t="s">
        <v>275</v>
      </c>
      <c r="C6" s="268" t="s">
        <v>42</v>
      </c>
      <c r="D6" s="268" t="s">
        <v>43</v>
      </c>
      <c r="E6" s="268" t="s">
        <v>44</v>
      </c>
      <c r="F6" s="269" t="s">
        <v>45</v>
      </c>
      <c r="G6" s="268" t="s">
        <v>46</v>
      </c>
      <c r="H6" s="268" t="s">
        <v>47</v>
      </c>
      <c r="I6" s="268" t="s">
        <v>48</v>
      </c>
      <c r="J6" s="268" t="s">
        <v>49</v>
      </c>
      <c r="K6" s="270" t="s">
        <v>50</v>
      </c>
      <c r="L6" s="267" t="s">
        <v>51</v>
      </c>
      <c r="M6" s="267" t="s">
        <v>52</v>
      </c>
      <c r="N6" s="267" t="s">
        <v>53</v>
      </c>
      <c r="O6" s="302" t="s">
        <v>276</v>
      </c>
      <c r="P6" s="267" t="s">
        <v>52</v>
      </c>
      <c r="Q6" s="267" t="s">
        <v>53</v>
      </c>
    </row>
    <row r="7" spans="2:17" ht="101.25">
      <c r="B7" s="449" t="s">
        <v>278</v>
      </c>
      <c r="C7" s="449" t="s">
        <v>86</v>
      </c>
      <c r="D7" s="272" t="s">
        <v>87</v>
      </c>
      <c r="E7" s="273">
        <v>1</v>
      </c>
      <c r="F7" s="274">
        <v>0.41</v>
      </c>
      <c r="G7" s="272" t="s">
        <v>88</v>
      </c>
      <c r="H7" s="272" t="s">
        <v>89</v>
      </c>
      <c r="I7" s="272" t="s">
        <v>90</v>
      </c>
      <c r="J7" s="272" t="s">
        <v>83</v>
      </c>
      <c r="K7" s="275">
        <f>IF((L7+O7)&gt;=100%,100%,(L7+O7))</f>
        <v>0.5</v>
      </c>
      <c r="L7" s="276">
        <v>0</v>
      </c>
      <c r="M7" s="277" t="s">
        <v>355</v>
      </c>
      <c r="N7" s="293" t="s">
        <v>356</v>
      </c>
      <c r="O7" s="276">
        <v>0.5</v>
      </c>
      <c r="P7" s="277" t="s">
        <v>357</v>
      </c>
      <c r="Q7" s="299" t="s">
        <v>356</v>
      </c>
    </row>
    <row r="8" spans="2:17" ht="60.75">
      <c r="B8" s="450"/>
      <c r="C8" s="450"/>
      <c r="D8" s="272" t="s">
        <v>91</v>
      </c>
      <c r="E8" s="273">
        <v>1</v>
      </c>
      <c r="F8" s="274">
        <v>0</v>
      </c>
      <c r="G8" s="272" t="s">
        <v>92</v>
      </c>
      <c r="H8" s="272" t="s">
        <v>93</v>
      </c>
      <c r="I8" s="272" t="s">
        <v>94</v>
      </c>
      <c r="J8" s="272" t="s">
        <v>78</v>
      </c>
      <c r="K8" s="275">
        <f t="shared" ref="K8:K17" si="0">IF((L8+O8)&gt;=100%,100%,(L8+O8))</f>
        <v>0</v>
      </c>
      <c r="L8" s="276">
        <v>0</v>
      </c>
      <c r="M8" s="277" t="s">
        <v>358</v>
      </c>
      <c r="N8" s="303" t="s">
        <v>225</v>
      </c>
      <c r="O8" s="276">
        <v>0</v>
      </c>
      <c r="P8" s="272" t="s">
        <v>359</v>
      </c>
      <c r="Q8" s="303" t="s">
        <v>225</v>
      </c>
    </row>
    <row r="9" spans="2:17" ht="122.25">
      <c r="B9" s="450"/>
      <c r="C9" s="450"/>
      <c r="D9" s="272" t="s">
        <v>95</v>
      </c>
      <c r="E9" s="273">
        <v>1</v>
      </c>
      <c r="F9" s="274">
        <v>0</v>
      </c>
      <c r="G9" s="272" t="s">
        <v>96</v>
      </c>
      <c r="H9" s="272" t="s">
        <v>97</v>
      </c>
      <c r="I9" s="272" t="s">
        <v>98</v>
      </c>
      <c r="J9" s="272" t="s">
        <v>78</v>
      </c>
      <c r="K9" s="275">
        <f t="shared" si="0"/>
        <v>0.4</v>
      </c>
      <c r="L9" s="276">
        <v>0</v>
      </c>
      <c r="M9" s="305" t="s">
        <v>358</v>
      </c>
      <c r="N9" s="304" t="s">
        <v>225</v>
      </c>
      <c r="O9" s="306">
        <v>0.4</v>
      </c>
      <c r="P9" s="300" t="s">
        <v>360</v>
      </c>
      <c r="Q9" s="307" t="s">
        <v>361</v>
      </c>
    </row>
    <row r="10" spans="2:17" ht="60.75">
      <c r="B10" s="450"/>
      <c r="C10" s="450"/>
      <c r="D10" s="272" t="s">
        <v>99</v>
      </c>
      <c r="E10" s="273">
        <v>1</v>
      </c>
      <c r="F10" s="274">
        <v>0.13400000000000001</v>
      </c>
      <c r="G10" s="272" t="s">
        <v>100</v>
      </c>
      <c r="H10" s="272" t="s">
        <v>101</v>
      </c>
      <c r="I10" s="272" t="s">
        <v>102</v>
      </c>
      <c r="J10" s="272" t="s">
        <v>78</v>
      </c>
      <c r="K10" s="275">
        <f t="shared" si="0"/>
        <v>1</v>
      </c>
      <c r="L10" s="279" t="s">
        <v>362</v>
      </c>
      <c r="M10" s="277" t="s">
        <v>363</v>
      </c>
      <c r="N10" s="295" t="s">
        <v>364</v>
      </c>
      <c r="O10" s="276">
        <v>1</v>
      </c>
      <c r="P10" s="300" t="s">
        <v>365</v>
      </c>
      <c r="Q10" s="296" t="s">
        <v>366</v>
      </c>
    </row>
    <row r="11" spans="2:17" ht="19.5" customHeight="1">
      <c r="B11" s="450"/>
      <c r="C11" s="451"/>
      <c r="D11" s="272" t="s">
        <v>103</v>
      </c>
      <c r="E11" s="273">
        <v>1</v>
      </c>
      <c r="F11" s="274"/>
      <c r="G11" s="272"/>
      <c r="H11" s="272"/>
      <c r="I11" s="272"/>
      <c r="J11" s="272"/>
      <c r="K11" s="275"/>
      <c r="L11" s="279"/>
      <c r="M11" s="273"/>
      <c r="N11" s="272"/>
      <c r="O11" s="276"/>
      <c r="P11" s="273"/>
      <c r="Q11" s="301"/>
    </row>
    <row r="12" spans="2:17" ht="60.75">
      <c r="B12" s="451"/>
      <c r="C12" s="272" t="s">
        <v>104</v>
      </c>
      <c r="D12" s="272" t="s">
        <v>105</v>
      </c>
      <c r="E12" s="273">
        <v>1</v>
      </c>
      <c r="F12" s="274">
        <v>0</v>
      </c>
      <c r="G12" s="272" t="s">
        <v>106</v>
      </c>
      <c r="H12" s="272" t="s">
        <v>107</v>
      </c>
      <c r="I12" s="272" t="s">
        <v>108</v>
      </c>
      <c r="J12" s="272" t="s">
        <v>109</v>
      </c>
      <c r="K12" s="275">
        <f t="shared" si="0"/>
        <v>0.55000000000000004</v>
      </c>
      <c r="L12" s="276">
        <v>0.15</v>
      </c>
      <c r="M12" s="277" t="s">
        <v>358</v>
      </c>
      <c r="N12" s="272"/>
      <c r="O12" s="276">
        <v>0.4</v>
      </c>
      <c r="P12" s="272" t="s">
        <v>367</v>
      </c>
      <c r="Q12" s="308" t="s">
        <v>368</v>
      </c>
    </row>
    <row r="13" spans="2:17" ht="67.5" customHeight="1">
      <c r="B13" s="444" t="s">
        <v>300</v>
      </c>
      <c r="C13" s="280" t="s">
        <v>369</v>
      </c>
      <c r="D13" s="280" t="s">
        <v>370</v>
      </c>
      <c r="E13" s="281" t="s">
        <v>225</v>
      </c>
      <c r="F13" s="282"/>
      <c r="G13" s="283" t="s">
        <v>371</v>
      </c>
      <c r="H13" s="283" t="s">
        <v>372</v>
      </c>
      <c r="I13" s="280" t="s">
        <v>373</v>
      </c>
      <c r="J13" s="280" t="s">
        <v>78</v>
      </c>
      <c r="K13" s="284">
        <f t="shared" si="0"/>
        <v>0.55000000000000004</v>
      </c>
      <c r="L13" s="284">
        <v>0.15</v>
      </c>
      <c r="M13" s="254" t="s">
        <v>374</v>
      </c>
      <c r="N13" s="294" t="s">
        <v>375</v>
      </c>
      <c r="O13" s="284">
        <v>0.4</v>
      </c>
      <c r="P13" s="309" t="s">
        <v>376</v>
      </c>
      <c r="Q13" s="311" t="s">
        <v>377</v>
      </c>
    </row>
    <row r="14" spans="2:17" ht="77.25">
      <c r="B14" s="445"/>
      <c r="C14" s="280" t="s">
        <v>378</v>
      </c>
      <c r="D14" s="280" t="s">
        <v>379</v>
      </c>
      <c r="E14" s="281" t="s">
        <v>225</v>
      </c>
      <c r="F14" s="282"/>
      <c r="G14" s="283" t="s">
        <v>380</v>
      </c>
      <c r="H14" s="283" t="s">
        <v>381</v>
      </c>
      <c r="I14" s="280" t="s">
        <v>382</v>
      </c>
      <c r="J14" s="280" t="s">
        <v>83</v>
      </c>
      <c r="K14" s="284">
        <f t="shared" si="0"/>
        <v>0.55000000000000004</v>
      </c>
      <c r="L14" s="284">
        <v>0.15</v>
      </c>
      <c r="M14" s="254" t="s">
        <v>383</v>
      </c>
      <c r="N14" s="310" t="s">
        <v>384</v>
      </c>
      <c r="O14" s="284">
        <v>0.4</v>
      </c>
      <c r="P14" s="254" t="s">
        <v>385</v>
      </c>
      <c r="Q14" s="312" t="s">
        <v>384</v>
      </c>
    </row>
    <row r="15" spans="2:17" ht="56.25">
      <c r="B15" s="446"/>
      <c r="C15" s="283" t="s">
        <v>386</v>
      </c>
      <c r="D15" s="280" t="s">
        <v>387</v>
      </c>
      <c r="E15" s="281" t="s">
        <v>225</v>
      </c>
      <c r="F15" s="282"/>
      <c r="G15" s="283" t="s">
        <v>388</v>
      </c>
      <c r="H15" s="283" t="s">
        <v>389</v>
      </c>
      <c r="I15" s="280" t="s">
        <v>390</v>
      </c>
      <c r="J15" s="280" t="s">
        <v>78</v>
      </c>
      <c r="K15" s="284">
        <f t="shared" si="0"/>
        <v>0.65</v>
      </c>
      <c r="L15" s="284">
        <v>0.15</v>
      </c>
      <c r="M15" s="254" t="s">
        <v>383</v>
      </c>
      <c r="N15" s="294" t="s">
        <v>375</v>
      </c>
      <c r="O15" s="284">
        <v>0.5</v>
      </c>
      <c r="P15" s="309" t="s">
        <v>391</v>
      </c>
      <c r="Q15" s="313" t="s">
        <v>392</v>
      </c>
    </row>
    <row r="16" spans="2:17" ht="375.75">
      <c r="B16" s="447" t="s">
        <v>393</v>
      </c>
      <c r="C16" s="285" t="s">
        <v>394</v>
      </c>
      <c r="D16" s="286" t="s">
        <v>395</v>
      </c>
      <c r="E16" s="286"/>
      <c r="F16" s="287">
        <v>0.5</v>
      </c>
      <c r="G16" s="285" t="s">
        <v>396</v>
      </c>
      <c r="H16" s="285" t="s">
        <v>320</v>
      </c>
      <c r="I16" s="285" t="s">
        <v>397</v>
      </c>
      <c r="J16" s="285" t="s">
        <v>83</v>
      </c>
      <c r="K16" s="288">
        <f t="shared" si="0"/>
        <v>1</v>
      </c>
      <c r="L16" s="289">
        <v>0.2</v>
      </c>
      <c r="M16" s="208" t="s">
        <v>383</v>
      </c>
      <c r="N16" s="208" t="s">
        <v>398</v>
      </c>
      <c r="O16" s="289">
        <v>1</v>
      </c>
      <c r="P16" s="209" t="s">
        <v>399</v>
      </c>
      <c r="Q16" s="314" t="s">
        <v>400</v>
      </c>
    </row>
    <row r="17" spans="2:17" ht="67.5">
      <c r="B17" s="448"/>
      <c r="C17" s="285" t="s">
        <v>401</v>
      </c>
      <c r="D17" s="286" t="s">
        <v>402</v>
      </c>
      <c r="E17" s="286"/>
      <c r="F17" s="287">
        <v>0.1</v>
      </c>
      <c r="G17" s="285" t="s">
        <v>403</v>
      </c>
      <c r="H17" s="285" t="s">
        <v>320</v>
      </c>
      <c r="I17" s="285" t="s">
        <v>404</v>
      </c>
      <c r="J17" s="285" t="s">
        <v>83</v>
      </c>
      <c r="K17" s="288">
        <f t="shared" si="0"/>
        <v>0.6</v>
      </c>
      <c r="L17" s="289">
        <v>0.1</v>
      </c>
      <c r="M17" s="208" t="s">
        <v>383</v>
      </c>
      <c r="N17" s="315" t="s">
        <v>405</v>
      </c>
      <c r="O17" s="289">
        <v>0.5</v>
      </c>
      <c r="P17" s="208" t="s">
        <v>383</v>
      </c>
      <c r="Q17" s="315" t="s">
        <v>405</v>
      </c>
    </row>
    <row r="18" spans="2:17">
      <c r="C18" s="290"/>
    </row>
  </sheetData>
  <mergeCells count="8">
    <mergeCell ref="D2:M4"/>
    <mergeCell ref="B5:C5"/>
    <mergeCell ref="D5:N5"/>
    <mergeCell ref="B13:B15"/>
    <mergeCell ref="B16:B17"/>
    <mergeCell ref="C7:C11"/>
    <mergeCell ref="B7:B12"/>
    <mergeCell ref="B2:C4"/>
  </mergeCells>
  <hyperlinks>
    <hyperlink ref="N17" r:id="rId1" xr:uid="{32FAC571-2BCE-48C8-B519-93020A0FEAEA}"/>
    <hyperlink ref="N14" r:id="rId2" xr:uid="{4502743A-0E6E-46BF-918C-F9C2BDD802E1}"/>
    <hyperlink ref="N7" r:id="rId3" xr:uid="{C7C7C736-DE08-4372-ADCF-54D60A5FD582}"/>
    <hyperlink ref="N10" r:id="rId4" xr:uid="{3A8E1601-54A9-4C86-9CCD-46D03E4DA74E}"/>
    <hyperlink ref="N13" r:id="rId5" xr:uid="{FE9CE41A-A31D-4874-83E2-F03605B62B88}"/>
    <hyperlink ref="N15" r:id="rId6" xr:uid="{6BC6F4E2-4625-4B31-AD7E-9E5629D5FB48}"/>
    <hyperlink ref="Q14" r:id="rId7" xr:uid="{F55F3ED9-0795-4029-B651-5469BE105188}"/>
    <hyperlink ref="Q15" r:id="rId8" xr:uid="{BEC381FB-14E7-4623-97DF-4C0F9D047F9C}"/>
    <hyperlink ref="Q16" r:id="rId9" xr:uid="{3D29163E-3958-48DD-8E1D-E36B0B18D55F}"/>
    <hyperlink ref="Q17" r:id="rId10" xr:uid="{27BA7F60-C4BB-4CED-B3DC-BD777B964F1B}"/>
    <hyperlink ref="Q10" r:id="rId11" xr:uid="{5D7A5B27-2599-40B8-A1EA-495D68B52DFF}"/>
    <hyperlink ref="Q9" r:id="rId12" xr:uid="{4D344A60-29DE-4923-848B-A97017C08133}"/>
    <hyperlink ref="Q12" r:id="rId13" xr:uid="{48E0F9CF-0000-4E7F-AECC-633E32205283}"/>
    <hyperlink ref="Q7" r:id="rId14" xr:uid="{2F4BB9E7-3886-4222-8158-6ADA6199C386}"/>
    <hyperlink ref="Q13" r:id="rId15" xr:uid="{3C7E52CC-791D-4B51-92B9-BD7674735B59}"/>
  </hyperlinks>
  <pageMargins left="0.7" right="0.7" top="0.75" bottom="0.75" header="0.3" footer="0.3"/>
  <drawing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5778-AC17-4FC0-BF6E-36AF65FDFC54}">
  <dimension ref="B1:Q14"/>
  <sheetViews>
    <sheetView topLeftCell="E1" zoomScaleNormal="100" workbookViewId="0">
      <pane ySplit="6" topLeftCell="A7" activePane="bottomLeft" state="frozen"/>
      <selection pane="bottomLeft" activeCell="K7" sqref="K7"/>
    </sheetView>
  </sheetViews>
  <sheetFormatPr defaultColWidth="11.42578125" defaultRowHeight="11.25"/>
  <cols>
    <col min="1" max="1" width="11.42578125" style="12"/>
    <col min="2" max="2" width="14.28515625" style="12" customWidth="1"/>
    <col min="3" max="3" width="27.85546875" style="12" customWidth="1"/>
    <col min="4" max="4" width="30.7109375" style="40" customWidth="1"/>
    <col min="5" max="6" width="11.42578125" style="12"/>
    <col min="7" max="7" width="16.85546875" style="40" customWidth="1"/>
    <col min="8" max="8" width="20.5703125" style="40" customWidth="1"/>
    <col min="9" max="10" width="16.85546875" style="40" customWidth="1"/>
    <col min="11" max="11" width="11.42578125" style="34"/>
    <col min="12" max="12" width="15.42578125" style="12" customWidth="1"/>
    <col min="13" max="13" width="33.28515625" style="12" customWidth="1"/>
    <col min="14" max="14" width="35" style="12" customWidth="1"/>
    <col min="15" max="16" width="20.28515625" style="12" customWidth="1"/>
    <col min="17" max="17" width="22.7109375" style="12" customWidth="1"/>
    <col min="18" max="16384" width="11.42578125" style="12"/>
  </cols>
  <sheetData>
    <row r="1" spans="2:17" s="16" customFormat="1">
      <c r="D1" s="21"/>
      <c r="G1" s="21"/>
      <c r="H1" s="21"/>
      <c r="I1" s="21"/>
      <c r="J1" s="21"/>
      <c r="K1" s="34"/>
    </row>
    <row r="2" spans="2:17" s="16" customFormat="1" ht="24" customHeight="1">
      <c r="B2" s="423"/>
      <c r="C2" s="423"/>
      <c r="D2" s="423" t="s">
        <v>353</v>
      </c>
      <c r="E2" s="423"/>
      <c r="F2" s="423"/>
      <c r="G2" s="423"/>
      <c r="H2" s="423"/>
      <c r="I2" s="423"/>
      <c r="J2" s="423"/>
      <c r="K2" s="423"/>
      <c r="L2" s="423"/>
      <c r="M2" s="423"/>
      <c r="N2" s="11" t="s">
        <v>270</v>
      </c>
    </row>
    <row r="3" spans="2:17" s="16" customFormat="1" ht="24" customHeight="1">
      <c r="B3" s="423"/>
      <c r="C3" s="423"/>
      <c r="D3" s="423"/>
      <c r="E3" s="423"/>
      <c r="F3" s="423"/>
      <c r="G3" s="423"/>
      <c r="H3" s="423"/>
      <c r="I3" s="423"/>
      <c r="J3" s="423"/>
      <c r="K3" s="423"/>
      <c r="L3" s="423"/>
      <c r="M3" s="423"/>
      <c r="N3" s="11" t="s">
        <v>271</v>
      </c>
    </row>
    <row r="4" spans="2:17" s="16" customFormat="1" ht="24" customHeight="1">
      <c r="B4" s="423"/>
      <c r="C4" s="423"/>
      <c r="D4" s="423"/>
      <c r="E4" s="423"/>
      <c r="F4" s="423"/>
      <c r="G4" s="423"/>
      <c r="H4" s="423"/>
      <c r="I4" s="423"/>
      <c r="J4" s="423"/>
      <c r="K4" s="423"/>
      <c r="L4" s="423"/>
      <c r="M4" s="423"/>
      <c r="N4" s="14" t="s">
        <v>272</v>
      </c>
    </row>
    <row r="5" spans="2:17" s="16" customFormat="1" ht="36" customHeight="1">
      <c r="B5" s="424" t="s">
        <v>273</v>
      </c>
      <c r="C5" s="424"/>
      <c r="D5" s="425" t="s">
        <v>406</v>
      </c>
      <c r="E5" s="425"/>
      <c r="F5" s="425"/>
      <c r="G5" s="425"/>
      <c r="H5" s="425"/>
      <c r="I5" s="425"/>
      <c r="J5" s="425"/>
      <c r="K5" s="425"/>
      <c r="L5" s="425"/>
      <c r="M5" s="425"/>
      <c r="N5" s="425"/>
    </row>
    <row r="6" spans="2:17" s="35" customFormat="1" ht="33.75">
      <c r="B6" s="14" t="s">
        <v>275</v>
      </c>
      <c r="C6" s="15" t="s">
        <v>42</v>
      </c>
      <c r="D6" s="15" t="s">
        <v>43</v>
      </c>
      <c r="E6" s="15" t="s">
        <v>44</v>
      </c>
      <c r="F6" s="15" t="s">
        <v>45</v>
      </c>
      <c r="G6" s="15" t="s">
        <v>46</v>
      </c>
      <c r="H6" s="15" t="s">
        <v>47</v>
      </c>
      <c r="I6" s="15" t="s">
        <v>48</v>
      </c>
      <c r="J6" s="15" t="s">
        <v>49</v>
      </c>
      <c r="K6" s="45" t="s">
        <v>50</v>
      </c>
      <c r="L6" s="14" t="s">
        <v>51</v>
      </c>
      <c r="M6" s="14" t="s">
        <v>52</v>
      </c>
      <c r="N6" s="14" t="s">
        <v>53</v>
      </c>
      <c r="O6" s="91" t="s">
        <v>276</v>
      </c>
      <c r="P6" s="14" t="s">
        <v>52</v>
      </c>
      <c r="Q6" s="13" t="s">
        <v>53</v>
      </c>
    </row>
    <row r="7" spans="2:17" ht="60">
      <c r="B7" s="428" t="s">
        <v>278</v>
      </c>
      <c r="C7" s="36" t="s">
        <v>69</v>
      </c>
      <c r="D7" s="37" t="s">
        <v>84</v>
      </c>
      <c r="E7" s="39">
        <v>1</v>
      </c>
      <c r="F7" s="39">
        <v>0.33</v>
      </c>
      <c r="G7" s="37" t="s">
        <v>71</v>
      </c>
      <c r="H7" s="37" t="s">
        <v>72</v>
      </c>
      <c r="I7" s="37" t="s">
        <v>73</v>
      </c>
      <c r="J7" s="37" t="s">
        <v>59</v>
      </c>
      <c r="K7" s="31">
        <f>IF((L7+O7)&gt;=100%,100%,(L7+O7))</f>
        <v>1</v>
      </c>
      <c r="L7" s="31">
        <v>0.49</v>
      </c>
      <c r="M7" s="36" t="s">
        <v>407</v>
      </c>
      <c r="N7" s="101" t="s">
        <v>408</v>
      </c>
      <c r="O7" s="31">
        <v>0.55000000000000004</v>
      </c>
      <c r="P7" s="189" t="s">
        <v>409</v>
      </c>
      <c r="Q7" s="296" t="s">
        <v>410</v>
      </c>
    </row>
    <row r="8" spans="2:17" ht="60">
      <c r="B8" s="428"/>
      <c r="C8" s="38" t="s">
        <v>170</v>
      </c>
      <c r="D8" s="37" t="s">
        <v>171</v>
      </c>
      <c r="E8" s="39">
        <v>1</v>
      </c>
      <c r="F8" s="39">
        <v>0.33</v>
      </c>
      <c r="G8" s="37" t="s">
        <v>172</v>
      </c>
      <c r="H8" s="37" t="s">
        <v>173</v>
      </c>
      <c r="I8" s="37" t="s">
        <v>174</v>
      </c>
      <c r="J8" s="37" t="s">
        <v>59</v>
      </c>
      <c r="K8" s="31">
        <f>IF((L8+O8)&gt;=100%,100%,(L8+O8))</f>
        <v>0.37</v>
      </c>
      <c r="L8" s="31">
        <v>0.16</v>
      </c>
      <c r="M8" s="36" t="s">
        <v>411</v>
      </c>
      <c r="N8" s="101" t="s">
        <v>412</v>
      </c>
      <c r="O8" s="31">
        <v>0.21</v>
      </c>
      <c r="P8" s="189" t="s">
        <v>413</v>
      </c>
      <c r="Q8" s="298" t="s">
        <v>410</v>
      </c>
    </row>
    <row r="9" spans="2:17" ht="112.5">
      <c r="B9" s="263" t="s">
        <v>300</v>
      </c>
      <c r="C9" s="41" t="s">
        <v>414</v>
      </c>
      <c r="D9" s="41" t="s">
        <v>415</v>
      </c>
      <c r="E9" s="46">
        <v>1</v>
      </c>
      <c r="F9" s="46">
        <v>1</v>
      </c>
      <c r="G9" s="41" t="s">
        <v>371</v>
      </c>
      <c r="H9" s="41" t="s">
        <v>416</v>
      </c>
      <c r="I9" s="41" t="s">
        <v>417</v>
      </c>
      <c r="J9" s="41" t="s">
        <v>78</v>
      </c>
      <c r="K9" s="43">
        <f>IF((L9+O9)&gt;=100%,100%,(L9+O9))</f>
        <v>0.5</v>
      </c>
      <c r="L9" s="43">
        <v>0</v>
      </c>
      <c r="M9" s="48" t="s">
        <v>418</v>
      </c>
      <c r="N9" s="41" t="s">
        <v>225</v>
      </c>
      <c r="O9" s="43">
        <v>0.5</v>
      </c>
      <c r="P9" s="185" t="s">
        <v>419</v>
      </c>
      <c r="Q9" s="297" t="s">
        <v>420</v>
      </c>
    </row>
    <row r="14" spans="2:17">
      <c r="Q14" s="12" t="s">
        <v>421</v>
      </c>
    </row>
  </sheetData>
  <mergeCells count="5">
    <mergeCell ref="B7:B8"/>
    <mergeCell ref="B2:C4"/>
    <mergeCell ref="D2:M4"/>
    <mergeCell ref="B5:C5"/>
    <mergeCell ref="D5:N5"/>
  </mergeCells>
  <hyperlinks>
    <hyperlink ref="N7" r:id="rId1" xr:uid="{036B0575-A4AB-471E-92DA-C857E7C4E2DB}"/>
    <hyperlink ref="N8" r:id="rId2" xr:uid="{5729FD90-1EB9-409F-BF0A-EEC2255760D3}"/>
    <hyperlink ref="Q8" r:id="rId3" xr:uid="{8587F6B6-92F5-4C2B-BBA9-7CA8E4EA0CC9}"/>
    <hyperlink ref="Q7" r:id="rId4" xr:uid="{0FF5DE12-FDBA-4D6C-9C5D-A85F1562F341}"/>
    <hyperlink ref="Q9" r:id="rId5" xr:uid="{F0ADF3BE-1CAB-42D3-A215-C816504371E6}"/>
  </hyperlinks>
  <pageMargins left="0.7" right="0.7" top="0.75" bottom="0.75" header="0.3" footer="0.3"/>
  <pageSetup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650265ACDFFE459C55613E4F70CF57" ma:contentTypeVersion="23" ma:contentTypeDescription="Crear nuevo documento." ma:contentTypeScope="" ma:versionID="e9619b7e623bfcd0ed603ffbba938739">
  <xsd:schema xmlns:xsd="http://www.w3.org/2001/XMLSchema" xmlns:xs="http://www.w3.org/2001/XMLSchema" xmlns:p="http://schemas.microsoft.com/office/2006/metadata/properties" xmlns:ns2="d6086183-30b8-40da-bade-d808c7aea602" xmlns:ns3="731fd8d5-08ea-40fa-ba7c-6b9c63fd4b5d" targetNamespace="http://schemas.microsoft.com/office/2006/metadata/properties" ma:root="true" ma:fieldsID="1db731a26e688b2c5b689793d7a1ead0" ns2:_="" ns3:_="">
    <xsd:import namespace="d6086183-30b8-40da-bade-d808c7aea602"/>
    <xsd:import namespace="731fd8d5-08ea-40fa-ba7c-6b9c63fd4b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Proveedor" minOccurs="0"/>
                <xsd:element ref="ns2:_x0070_z04" minOccurs="0"/>
                <xsd:element ref="ns2:_x0075_j54" minOccurs="0"/>
                <xsd:element ref="ns2:vbdm"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86183-30b8-40da-bade-d808c7aea6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veedor" ma:index="20" nillable="true" ma:displayName="Proveedor" ma:format="Dropdown" ma:internalName="Proveedor">
      <xsd:simpleType>
        <xsd:restriction base="dms:Text">
          <xsd:maxLength value="255"/>
        </xsd:restriction>
      </xsd:simpleType>
    </xsd:element>
    <xsd:element name="_x0070_z04" ma:index="21" nillable="true" ma:displayName="Texto" ma:internalName="_x0070_z04">
      <xsd:simpleType>
        <xsd:restriction base="dms:Text"/>
      </xsd:simpleType>
    </xsd:element>
    <xsd:element name="_x0075_j54" ma:index="22" nillable="true" ma:displayName="PERIODO" ma:internalName="_x0075_j54">
      <xsd:simpleType>
        <xsd:restriction base="dms:Text"/>
      </xsd:simpleType>
    </xsd:element>
    <xsd:element name="vbdm" ma:index="23" nillable="true" ma:displayName="Periodo" ma:internalName="vbdm">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fd8d5-08ea-40fa-ba7c-6b9c63fd4b5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473b7b9-2770-4e29-98f4-2a526a1d1011}" ma:internalName="TaxCatchAll" ma:showField="CatchAllData" ma:web="731fd8d5-08ea-40fa-ba7c-6b9c63fd4b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31fd8d5-08ea-40fa-ba7c-6b9c63fd4b5d" xsi:nil="true"/>
    <Proveedor xmlns="d6086183-30b8-40da-bade-d808c7aea602" xsi:nil="true"/>
    <vbdm xmlns="d6086183-30b8-40da-bade-d808c7aea602" xsi:nil="true"/>
    <_x0075_j54 xmlns="d6086183-30b8-40da-bade-d808c7aea602" xsi:nil="true"/>
    <_x0070_z04 xmlns="d6086183-30b8-40da-bade-d808c7aea602" xsi:nil="true"/>
    <SharedWithUsers xmlns="731fd8d5-08ea-40fa-ba7c-6b9c63fd4b5d">
      <UserInfo>
        <DisplayName>Aldemar Andres Tabares Arenas</DisplayName>
        <AccountId>4944</AccountId>
        <AccountType/>
      </UserInfo>
      <UserInfo>
        <DisplayName>Yasser Issa Zapata</DisplayName>
        <AccountId>10</AccountId>
        <AccountType/>
      </UserInfo>
    </SharedWithUsers>
  </documentManagement>
</p:properties>
</file>

<file path=customXml/itemProps1.xml><?xml version="1.0" encoding="utf-8"?>
<ds:datastoreItem xmlns:ds="http://schemas.openxmlformats.org/officeDocument/2006/customXml" ds:itemID="{19C72A42-F412-41A4-826D-B737D6CA2A73}"/>
</file>

<file path=customXml/itemProps2.xml><?xml version="1.0" encoding="utf-8"?>
<ds:datastoreItem xmlns:ds="http://schemas.openxmlformats.org/officeDocument/2006/customXml" ds:itemID="{C4623987-F9D1-4927-ACD8-7C1950FFD5CD}"/>
</file>

<file path=customXml/itemProps3.xml><?xml version="1.0" encoding="utf-8"?>
<ds:datastoreItem xmlns:ds="http://schemas.openxmlformats.org/officeDocument/2006/customXml" ds:itemID="{7FF402AC-FD7D-498F-9BC0-118C2911AB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Jaime Alberto Carvajal Molina</dc:creator>
  <cp:keywords/>
  <dc:description/>
  <cp:lastModifiedBy/>
  <cp:revision/>
  <dcterms:created xsi:type="dcterms:W3CDTF">2015-06-05T18:19:34Z</dcterms:created>
  <dcterms:modified xsi:type="dcterms:W3CDTF">2023-08-29T12:35:07Z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0x0101004D650265ACDFFE459C55613E4F70CF57</vt:lpwstr>
  </property>
</Properties>
</file>