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userName="Yessica Vallejo Ramirez" algorithmName="SHA-512" hashValue="vauIJhMgmIjdIfvLI8/ZhAwvZDOJsp5r1dYhyHlCGgK6YHukg9CwRiloe/YodQrEC0C7X46RxbRyOl7kwkrEIQ==" saltValue="FOK1kqcKnjoSMk0QGCn3bQ==" spinCount="100000"/>
  <workbookPr defaultThemeVersion="166925"/>
  <mc:AlternateContent xmlns:mc="http://schemas.openxmlformats.org/markup-compatibility/2006">
    <mc:Choice Requires="x15">
      <x15ac:absPath xmlns:x15ac="http://schemas.microsoft.com/office/spreadsheetml/2010/11/ac" url="C:\Users\yessica.vallejo\Desktop\ITA\"/>
    </mc:Choice>
  </mc:AlternateContent>
  <xr:revisionPtr revIDLastSave="0" documentId="13_ncr:10001_{740C44F8-E1B2-4A6D-A902-50A36D3450C1}" xr6:coauthVersionLast="47" xr6:coauthVersionMax="47" xr10:uidLastSave="{00000000-0000-0000-0000-000000000000}"/>
  <bookViews>
    <workbookView xWindow="-120" yWindow="-120" windowWidth="21840" windowHeight="13140" tabRatio="557" firstSheet="5" activeTab="5" xr2:uid="{00000000-000D-0000-FFFF-FFFF00000000}"/>
  </bookViews>
  <sheets>
    <sheet name="Listas de Datos" sheetId="11" r:id="rId1"/>
    <sheet name="INICIO" sheetId="8" r:id="rId2"/>
    <sheet name="BD Matriz Contratacion (2021)" sheetId="18" r:id="rId3"/>
    <sheet name="BD Matriz Contratacion 2022" sheetId="7" r:id="rId4"/>
    <sheet name="Resumen Gerencial 2022" sheetId="16" r:id="rId5"/>
    <sheet name="BD Matriz Contratacion 2024" sheetId="24" r:id="rId6"/>
  </sheets>
  <definedNames>
    <definedName name="_xlnm.Print_Area" localSheetId="2">'BD Matriz Contratacion (2021)'!$B$7:$F$216</definedName>
    <definedName name="_xlnm.Print_Area" localSheetId="3">'BD Matriz Contratacion 2022'!$A$1:$N$185</definedName>
    <definedName name="incBuyerDossierDetaillnkRequestReference">'BD Matriz Contratacion 2022'!$G$144</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59" i="24" l="1"/>
  <c r="AM159" i="24" s="1"/>
  <c r="AK158" i="24"/>
  <c r="AL158" i="24" s="1"/>
  <c r="AM158" i="24" s="1"/>
  <c r="AK156" i="24"/>
  <c r="AL156" i="24" s="1"/>
  <c r="AM156" i="24" s="1"/>
  <c r="AK148" i="24"/>
  <c r="AL148" i="24" s="1"/>
  <c r="AM148" i="24" s="1"/>
  <c r="AK147" i="24"/>
  <c r="AL147" i="24" s="1"/>
  <c r="AM147" i="24" s="1"/>
  <c r="AK145" i="24" l="1"/>
  <c r="AL145" i="24" s="1"/>
  <c r="AM145" i="24" s="1"/>
  <c r="AK157" i="24"/>
  <c r="AL157" i="24" s="1"/>
  <c r="AM157" i="24" s="1"/>
  <c r="AK155" i="24"/>
  <c r="AL155" i="24" s="1"/>
  <c r="AM155" i="24" s="1"/>
  <c r="AK154" i="24"/>
  <c r="AL154" i="24" s="1"/>
  <c r="AM154" i="24" s="1"/>
  <c r="AK144" i="24"/>
  <c r="AL144" i="24" s="1"/>
  <c r="AK146" i="24"/>
  <c r="AL146" i="24" s="1"/>
  <c r="AM146" i="24" s="1"/>
  <c r="AK149" i="24"/>
  <c r="AL149" i="24" s="1"/>
  <c r="AM149" i="24" s="1"/>
  <c r="AK150" i="24"/>
  <c r="AL150" i="24" s="1"/>
  <c r="AM150" i="24" s="1"/>
  <c r="AK151" i="24"/>
  <c r="AL151" i="24" s="1"/>
  <c r="AM151" i="24" s="1"/>
  <c r="AK153" i="24"/>
  <c r="AL153" i="24" s="1"/>
  <c r="AM153" i="24" s="1"/>
  <c r="AK152" i="24"/>
  <c r="AL152" i="24" s="1"/>
  <c r="AM152" i="24" s="1"/>
  <c r="AK143" i="24"/>
  <c r="AL143" i="24" s="1"/>
  <c r="AM143" i="24" s="1"/>
  <c r="AK139" i="24"/>
  <c r="AL139" i="24" s="1"/>
  <c r="AM139" i="24" s="1"/>
  <c r="AK141" i="24"/>
  <c r="AL141" i="24" s="1"/>
  <c r="AM141" i="24" s="1"/>
  <c r="AK140" i="24"/>
  <c r="AL140" i="24" s="1"/>
  <c r="AM140" i="24" s="1"/>
  <c r="AK142" i="24"/>
  <c r="AL142" i="24" s="1"/>
  <c r="AM142" i="24" s="1"/>
  <c r="AK137" i="24"/>
  <c r="AL137" i="24" s="1"/>
  <c r="AM137" i="24" s="1"/>
  <c r="AK138" i="24"/>
  <c r="AL138" i="24" s="1"/>
  <c r="AM138" i="24" s="1"/>
  <c r="AK135" i="24"/>
  <c r="AL135" i="24" s="1"/>
  <c r="AM135" i="24" s="1"/>
  <c r="AK134" i="24"/>
  <c r="AL134" i="24" s="1"/>
  <c r="AM134" i="24" s="1"/>
  <c r="AK133" i="24"/>
  <c r="AL133" i="24" s="1"/>
  <c r="AM133" i="24" s="1"/>
  <c r="AK136" i="24"/>
  <c r="AL136" i="24" s="1"/>
  <c r="AM136" i="24" s="1"/>
  <c r="AK132" i="24"/>
  <c r="AL132" i="24" s="1"/>
  <c r="AM132" i="24" s="1"/>
  <c r="AK129" i="24"/>
  <c r="AL129" i="24" s="1"/>
  <c r="AM129" i="24" s="1"/>
  <c r="AK130" i="24"/>
  <c r="AL130" i="24" s="1"/>
  <c r="AM130" i="24" s="1"/>
  <c r="AK127" i="24"/>
  <c r="AL127" i="24" s="1"/>
  <c r="AM127" i="24" s="1"/>
  <c r="AK128" i="24"/>
  <c r="AL128" i="24" s="1"/>
  <c r="AM128" i="24" s="1"/>
  <c r="AK131" i="24"/>
  <c r="AL131" i="24" s="1"/>
  <c r="AM131" i="24" s="1"/>
  <c r="AK126" i="24"/>
  <c r="AL126" i="24" s="1"/>
  <c r="AM126" i="24" s="1"/>
  <c r="AK125" i="24"/>
  <c r="AL125" i="24" s="1"/>
  <c r="AM125" i="24" s="1"/>
  <c r="AK124" i="24"/>
  <c r="AL124" i="24" s="1"/>
  <c r="AM124" i="24" s="1"/>
  <c r="AK121" i="24"/>
  <c r="AL121" i="24" s="1"/>
  <c r="AM121" i="24" s="1"/>
  <c r="AK123" i="24"/>
  <c r="AL123" i="24" s="1"/>
  <c r="AM123" i="24" s="1"/>
  <c r="AK122" i="24"/>
  <c r="AL122" i="24" s="1"/>
  <c r="AM122" i="24" s="1"/>
  <c r="AK120" i="24"/>
  <c r="AL120" i="24" s="1"/>
  <c r="AM120" i="24" s="1"/>
  <c r="AK101" i="24"/>
  <c r="AL101" i="24" s="1"/>
  <c r="AM101" i="24" s="1"/>
  <c r="AK96" i="24"/>
  <c r="AK91" i="24"/>
  <c r="AL91" i="24" s="1"/>
  <c r="AM91" i="24" s="1"/>
  <c r="AK80" i="24"/>
  <c r="AL80" i="24" s="1"/>
  <c r="AM80" i="24" s="1"/>
  <c r="AM144" i="24" l="1"/>
  <c r="AK117" i="24"/>
  <c r="AL117" i="24" s="1"/>
  <c r="AM117" i="24" s="1"/>
  <c r="AK116" i="24"/>
  <c r="AL116" i="24" s="1"/>
  <c r="AM116" i="24" s="1"/>
  <c r="AK97" i="24"/>
  <c r="AL97" i="24" s="1"/>
  <c r="AM97" i="24" s="1"/>
  <c r="AK113" i="24"/>
  <c r="AL113" i="24" s="1"/>
  <c r="AM113" i="24" s="1"/>
  <c r="AK114" i="24"/>
  <c r="AL114" i="24" s="1"/>
  <c r="AM114" i="24" s="1"/>
  <c r="AK115" i="24"/>
  <c r="AL115" i="24" s="1"/>
  <c r="AM115" i="24" s="1"/>
  <c r="AK118" i="24"/>
  <c r="AL118" i="24" s="1"/>
  <c r="AM118" i="24" s="1"/>
  <c r="AK112" i="24"/>
  <c r="AL112" i="24" s="1"/>
  <c r="AM112" i="24" s="1"/>
  <c r="AK77" i="24"/>
  <c r="AL77" i="24" s="1"/>
  <c r="AM77" i="24" s="1"/>
  <c r="AK103" i="24"/>
  <c r="AL103" i="24" s="1"/>
  <c r="AM103" i="24" s="1"/>
  <c r="AK104" i="24"/>
  <c r="AL104" i="24" s="1"/>
  <c r="AM104" i="24" s="1"/>
  <c r="AK105" i="24"/>
  <c r="AL105" i="24" s="1"/>
  <c r="AM105" i="24" s="1"/>
  <c r="AK106" i="24"/>
  <c r="AL106" i="24" s="1"/>
  <c r="AM106" i="24" s="1"/>
  <c r="AK107" i="24"/>
  <c r="AL107" i="24" s="1"/>
  <c r="AM107" i="24" s="1"/>
  <c r="AK108" i="24"/>
  <c r="AL108" i="24" s="1"/>
  <c r="AM108" i="24" s="1"/>
  <c r="AK109" i="24"/>
  <c r="AL109" i="24" s="1"/>
  <c r="AM109" i="24" s="1"/>
  <c r="AK110" i="24"/>
  <c r="AL110" i="24" s="1"/>
  <c r="AM110" i="24" s="1"/>
  <c r="AK111" i="24"/>
  <c r="AL111" i="24" s="1"/>
  <c r="AM111" i="24" s="1"/>
  <c r="AK81" i="24" l="1"/>
  <c r="AL81" i="24" s="1"/>
  <c r="AM81" i="24" s="1"/>
  <c r="AK82" i="24"/>
  <c r="AL82" i="24" s="1"/>
  <c r="AM82" i="24" s="1"/>
  <c r="AK83" i="24"/>
  <c r="AL83" i="24" s="1"/>
  <c r="AM83" i="24" s="1"/>
  <c r="AK84" i="24"/>
  <c r="AL84" i="24" s="1"/>
  <c r="AM84" i="24" s="1"/>
  <c r="AK85" i="24"/>
  <c r="AL85" i="24" s="1"/>
  <c r="AM85" i="24" s="1"/>
  <c r="AK86" i="24"/>
  <c r="AL86" i="24" s="1"/>
  <c r="AM86" i="24" s="1"/>
  <c r="AK87" i="24"/>
  <c r="AL87" i="24" s="1"/>
  <c r="AM87" i="24" s="1"/>
  <c r="AK88" i="24"/>
  <c r="AL88" i="24" s="1"/>
  <c r="AM88" i="24" s="1"/>
  <c r="AK102" i="24"/>
  <c r="AL102" i="24" s="1"/>
  <c r="AM102" i="24" s="1"/>
  <c r="AK89" i="24"/>
  <c r="AL89" i="24" s="1"/>
  <c r="AM89" i="24" s="1"/>
  <c r="AK90" i="24"/>
  <c r="AL90" i="24" s="1"/>
  <c r="AM90" i="24" s="1"/>
  <c r="AK92" i="24"/>
  <c r="AL92" i="24" s="1"/>
  <c r="AM92" i="24" s="1"/>
  <c r="AK93" i="24"/>
  <c r="AL93" i="24" s="1"/>
  <c r="AM93" i="24" s="1"/>
  <c r="AK94" i="24"/>
  <c r="AL94" i="24" s="1"/>
  <c r="AM94" i="24" s="1"/>
  <c r="AK95" i="24"/>
  <c r="AL95" i="24" s="1"/>
  <c r="AM95" i="24" s="1"/>
  <c r="AL96" i="24"/>
  <c r="AM96" i="24" s="1"/>
  <c r="AK98" i="24"/>
  <c r="AL98" i="24" s="1"/>
  <c r="AM98" i="24" s="1"/>
  <c r="AK99" i="24"/>
  <c r="AL99" i="24" s="1"/>
  <c r="AM99" i="24" s="1"/>
  <c r="AK100" i="24"/>
  <c r="AL100" i="24" s="1"/>
  <c r="AM100" i="24" s="1"/>
  <c r="AK119" i="24"/>
  <c r="AL119" i="24" s="1"/>
  <c r="AM119" i="24" s="1"/>
  <c r="AK79" i="24"/>
  <c r="AL79" i="24" s="1"/>
  <c r="AM79" i="24" s="1"/>
  <c r="AK78" i="24"/>
  <c r="AL78" i="24" s="1"/>
  <c r="AM78" i="24" s="1"/>
  <c r="AK76" i="24"/>
  <c r="AL76" i="24" s="1"/>
  <c r="AM76" i="24" s="1"/>
  <c r="Q76" i="24"/>
  <c r="Q75" i="24"/>
  <c r="AK74" i="24"/>
  <c r="AL74" i="24" s="1"/>
  <c r="AM74" i="24" s="1"/>
  <c r="AK75" i="24"/>
  <c r="AL75" i="24" s="1"/>
  <c r="AM75" i="24" s="1"/>
  <c r="AK71" i="24"/>
  <c r="AL71" i="24" s="1"/>
  <c r="AM71" i="24" s="1"/>
  <c r="AK63" i="24"/>
  <c r="AL63" i="24" s="1"/>
  <c r="AM63" i="24" s="1"/>
  <c r="AK64" i="24"/>
  <c r="AL64" i="24" s="1"/>
  <c r="AM64" i="24" s="1"/>
  <c r="AK66" i="24"/>
  <c r="AL66" i="24" s="1"/>
  <c r="AM66" i="24" s="1"/>
  <c r="AK67" i="24"/>
  <c r="AL67" i="24" s="1"/>
  <c r="AM67" i="24" s="1"/>
  <c r="AK68" i="24"/>
  <c r="AL68" i="24" s="1"/>
  <c r="AM68" i="24" s="1"/>
  <c r="AK69" i="24"/>
  <c r="AL69" i="24" s="1"/>
  <c r="AM69" i="24" s="1"/>
  <c r="AK70" i="24"/>
  <c r="AL70" i="24" s="1"/>
  <c r="AM70" i="24" s="1"/>
  <c r="AK72" i="24"/>
  <c r="AL72" i="24" s="1"/>
  <c r="AM72" i="24" s="1"/>
  <c r="AK73" i="24"/>
  <c r="AL73" i="24" s="1"/>
  <c r="AM73" i="24" s="1"/>
  <c r="AK59" i="24"/>
  <c r="AL59" i="24" s="1"/>
  <c r="AM59" i="24" s="1"/>
  <c r="AK60" i="24"/>
  <c r="AL60" i="24" s="1"/>
  <c r="AM60" i="24" s="1"/>
  <c r="AK61" i="24"/>
  <c r="AL61" i="24" s="1"/>
  <c r="AM61" i="24" s="1"/>
  <c r="AK62" i="24"/>
  <c r="AL62" i="24" s="1"/>
  <c r="AM62" i="24" s="1"/>
  <c r="AK65" i="24"/>
  <c r="AL65" i="24" s="1"/>
  <c r="AM65" i="24" s="1"/>
  <c r="AK49" i="24" l="1"/>
  <c r="AL49" i="24" s="1"/>
  <c r="AM49" i="24" s="1"/>
  <c r="AK50" i="24"/>
  <c r="AL50" i="24" s="1"/>
  <c r="AM50" i="24" s="1"/>
  <c r="AK51" i="24"/>
  <c r="AL51" i="24" s="1"/>
  <c r="AM51" i="24" s="1"/>
  <c r="AK52" i="24"/>
  <c r="AL52" i="24" s="1"/>
  <c r="AM52" i="24" s="1"/>
  <c r="AK53" i="24"/>
  <c r="AL53" i="24" s="1"/>
  <c r="AM53" i="24" s="1"/>
  <c r="AK54" i="24"/>
  <c r="AL54" i="24" s="1"/>
  <c r="AM54" i="24" s="1"/>
  <c r="AK55" i="24"/>
  <c r="AL55" i="24" s="1"/>
  <c r="AM55" i="24" s="1"/>
  <c r="AK56" i="24"/>
  <c r="AL56" i="24" s="1"/>
  <c r="AM56" i="24" s="1"/>
  <c r="AK57" i="24"/>
  <c r="AL57" i="24" s="1"/>
  <c r="AM57" i="24" s="1"/>
  <c r="AK58" i="24"/>
  <c r="AL58" i="24" s="1"/>
  <c r="AM58" i="24" s="1"/>
  <c r="AK39" i="24"/>
  <c r="AL39" i="24" s="1"/>
  <c r="AM39" i="24" s="1"/>
  <c r="AK40" i="24"/>
  <c r="AL40" i="24" s="1"/>
  <c r="AM40" i="24" s="1"/>
  <c r="AK41" i="24"/>
  <c r="AL41" i="24" s="1"/>
  <c r="AM41" i="24" s="1"/>
  <c r="AK42" i="24"/>
  <c r="AL42" i="24" s="1"/>
  <c r="AM42" i="24" s="1"/>
  <c r="AK43" i="24"/>
  <c r="AL43" i="24" s="1"/>
  <c r="AM43" i="24" s="1"/>
  <c r="AK44" i="24"/>
  <c r="AL44" i="24" s="1"/>
  <c r="AM44" i="24" s="1"/>
  <c r="AK45" i="24"/>
  <c r="AL45" i="24" s="1"/>
  <c r="AM45" i="24" s="1"/>
  <c r="AK46" i="24"/>
  <c r="AL46" i="24" s="1"/>
  <c r="AM46" i="24" s="1"/>
  <c r="AK47" i="24"/>
  <c r="AL47" i="24" s="1"/>
  <c r="AM47" i="24" s="1"/>
  <c r="AK37" i="24"/>
  <c r="AL37" i="24" s="1"/>
  <c r="AM37" i="24" s="1"/>
  <c r="O6" i="24"/>
  <c r="AK4" i="24"/>
  <c r="AL4" i="24" s="1"/>
  <c r="AM4" i="24" s="1"/>
  <c r="AK5" i="24"/>
  <c r="AL5" i="24" s="1"/>
  <c r="AM5" i="24" s="1"/>
  <c r="AK7" i="24"/>
  <c r="AL7" i="24" s="1"/>
  <c r="AM7" i="24" s="1"/>
  <c r="AK8" i="24"/>
  <c r="AL8" i="24" s="1"/>
  <c r="AM8" i="24" s="1"/>
  <c r="AK9" i="24"/>
  <c r="AL9" i="24" s="1"/>
  <c r="AM9" i="24" s="1"/>
  <c r="AK10" i="24"/>
  <c r="AL10" i="24" s="1"/>
  <c r="AM10" i="24" s="1"/>
  <c r="AK11" i="24"/>
  <c r="AL11" i="24" s="1"/>
  <c r="AM11" i="24" s="1"/>
  <c r="AK12" i="24"/>
  <c r="AL12" i="24" s="1"/>
  <c r="AM12" i="24" s="1"/>
  <c r="AK13" i="24"/>
  <c r="AL13" i="24" s="1"/>
  <c r="AM13" i="24" s="1"/>
  <c r="AK14" i="24"/>
  <c r="AL14" i="24" s="1"/>
  <c r="AM14" i="24" s="1"/>
  <c r="AK15" i="24"/>
  <c r="AL15" i="24" s="1"/>
  <c r="AM15" i="24" s="1"/>
  <c r="AK16" i="24"/>
  <c r="AL16" i="24" s="1"/>
  <c r="AM16" i="24" s="1"/>
  <c r="AK17" i="24"/>
  <c r="AL17" i="24" s="1"/>
  <c r="AM17" i="24" s="1"/>
  <c r="AK18" i="24"/>
  <c r="AL18" i="24" s="1"/>
  <c r="AM18" i="24" s="1"/>
  <c r="AK19" i="24"/>
  <c r="AL19" i="24" s="1"/>
  <c r="AM19" i="24" s="1"/>
  <c r="AK20" i="24"/>
  <c r="AL20" i="24" s="1"/>
  <c r="AM20" i="24" s="1"/>
  <c r="AK21" i="24"/>
  <c r="AL21" i="24" s="1"/>
  <c r="AM21" i="24" s="1"/>
  <c r="AK22" i="24"/>
  <c r="AL22" i="24" s="1"/>
  <c r="AM22" i="24" s="1"/>
  <c r="AK23" i="24"/>
  <c r="AL23" i="24" s="1"/>
  <c r="AM23" i="24" s="1"/>
  <c r="AK24" i="24"/>
  <c r="AL24" i="24" s="1"/>
  <c r="AM24" i="24" s="1"/>
  <c r="AK25" i="24"/>
  <c r="AL25" i="24" s="1"/>
  <c r="AM25" i="24" s="1"/>
  <c r="AK26" i="24"/>
  <c r="AL26" i="24" s="1"/>
  <c r="AM26" i="24" s="1"/>
  <c r="AK27" i="24"/>
  <c r="AL27" i="24" s="1"/>
  <c r="AM27" i="24" s="1"/>
  <c r="AK28" i="24"/>
  <c r="AL28" i="24" s="1"/>
  <c r="AM28" i="24" s="1"/>
  <c r="AK29" i="24"/>
  <c r="AL29" i="24" s="1"/>
  <c r="AM29" i="24" s="1"/>
  <c r="AK30" i="24"/>
  <c r="AL30" i="24" s="1"/>
  <c r="AM30" i="24" s="1"/>
  <c r="AK31" i="24"/>
  <c r="AL31" i="24" s="1"/>
  <c r="AM31" i="24" s="1"/>
  <c r="AK32" i="24"/>
  <c r="AL32" i="24" s="1"/>
  <c r="AM32" i="24" s="1"/>
  <c r="AK33" i="24"/>
  <c r="AL33" i="24" s="1"/>
  <c r="AM33" i="24" s="1"/>
  <c r="AK34" i="24"/>
  <c r="AL34" i="24" s="1"/>
  <c r="AM34" i="24" s="1"/>
  <c r="AK35" i="24"/>
  <c r="AL35" i="24" s="1"/>
  <c r="AM35" i="24" s="1"/>
  <c r="AK36" i="24"/>
  <c r="AL36" i="24" s="1"/>
  <c r="AM36" i="24" s="1"/>
  <c r="AK6" i="24"/>
  <c r="AL6" i="24" s="1"/>
  <c r="AM6" i="24" s="1"/>
  <c r="AK38" i="24"/>
  <c r="AL38" i="24" s="1"/>
  <c r="AM38" i="24" s="1"/>
  <c r="AK48" i="24"/>
  <c r="AL48" i="24" s="1"/>
  <c r="AM48" i="24" s="1"/>
  <c r="O32" i="24"/>
  <c r="O25" i="24"/>
  <c r="O28" i="24"/>
  <c r="O26" i="24"/>
  <c r="O24" i="24"/>
  <c r="O27" i="24"/>
  <c r="O16" i="24"/>
  <c r="O29" i="24"/>
  <c r="O23" i="24"/>
  <c r="O15" i="24"/>
  <c r="O20" i="24"/>
  <c r="O21" i="24"/>
  <c r="O18" i="24"/>
  <c r="O33" i="24"/>
  <c r="O17" i="24"/>
  <c r="O34" i="24"/>
  <c r="O19" i="24"/>
  <c r="O31" i="24"/>
  <c r="O22" i="24"/>
  <c r="O13" i="24"/>
  <c r="O7" i="24"/>
  <c r="O5" i="24"/>
  <c r="O35" i="24"/>
  <c r="O36" i="24"/>
  <c r="O8" i="24"/>
  <c r="O14" i="24"/>
  <c r="AK3" i="24"/>
  <c r="AL3" i="24" s="1"/>
  <c r="AM3" i="24" s="1"/>
  <c r="Q1" i="24"/>
  <c r="R159" i="24" s="1"/>
  <c r="N159" i="24" s="1"/>
  <c r="R158" i="24" l="1"/>
  <c r="N158" i="24" s="1"/>
  <c r="R147" i="24"/>
  <c r="N147" i="24" s="1"/>
  <c r="R156" i="24"/>
  <c r="N156" i="24" s="1"/>
  <c r="R157" i="24"/>
  <c r="N157" i="24" s="1"/>
  <c r="R145" i="24"/>
  <c r="N145" i="24" s="1"/>
  <c r="R148" i="24"/>
  <c r="N148" i="24" s="1"/>
  <c r="R155" i="24"/>
  <c r="N155" i="24" s="1"/>
  <c r="R152" i="24"/>
  <c r="N152" i="24" s="1"/>
  <c r="R144" i="24"/>
  <c r="N144" i="24" s="1"/>
  <c r="R154" i="24"/>
  <c r="N154" i="24" s="1"/>
  <c r="R149" i="24"/>
  <c r="N149" i="24" s="1"/>
  <c r="R146" i="24"/>
  <c r="N146" i="24" s="1"/>
  <c r="R151" i="24"/>
  <c r="N151" i="24" s="1"/>
  <c r="R150" i="24"/>
  <c r="N150" i="24" s="1"/>
  <c r="R153" i="24"/>
  <c r="N153" i="24" s="1"/>
  <c r="R143" i="24"/>
  <c r="N143" i="24" s="1"/>
  <c r="R141" i="24"/>
  <c r="N141" i="24" s="1"/>
  <c r="R139" i="24"/>
  <c r="N139" i="24" s="1"/>
  <c r="R142" i="24"/>
  <c r="N142" i="24" s="1"/>
  <c r="R140" i="24"/>
  <c r="N140" i="24" s="1"/>
  <c r="R137" i="24"/>
  <c r="N137" i="24" s="1"/>
  <c r="R138" i="24"/>
  <c r="N138" i="24" s="1"/>
  <c r="R134" i="24"/>
  <c r="N134" i="24" s="1"/>
  <c r="R135" i="24"/>
  <c r="N135" i="24" s="1"/>
  <c r="R133" i="24"/>
  <c r="N133" i="24" s="1"/>
  <c r="R136" i="24"/>
  <c r="N136" i="24" s="1"/>
  <c r="R132" i="24"/>
  <c r="N132" i="24" s="1"/>
  <c r="R129" i="24"/>
  <c r="N129" i="24" s="1"/>
  <c r="R130" i="24"/>
  <c r="N130" i="24" s="1"/>
  <c r="R128" i="24"/>
  <c r="N128" i="24" s="1"/>
  <c r="R127" i="24"/>
  <c r="N127" i="24" s="1"/>
  <c r="R126" i="24"/>
  <c r="N126" i="24" s="1"/>
  <c r="R131" i="24"/>
  <c r="N131" i="24" s="1"/>
  <c r="R124" i="24"/>
  <c r="N124" i="24" s="1"/>
  <c r="R125" i="24"/>
  <c r="N125" i="24" s="1"/>
  <c r="R122" i="24"/>
  <c r="N122" i="24" s="1"/>
  <c r="R123" i="24"/>
  <c r="N123" i="24" s="1"/>
  <c r="R121" i="24"/>
  <c r="N121" i="24" s="1"/>
  <c r="R119" i="24"/>
  <c r="N119" i="24" s="1"/>
  <c r="R120" i="24"/>
  <c r="N120" i="24" s="1"/>
  <c r="R117" i="24"/>
  <c r="N117" i="24" s="1"/>
  <c r="R118" i="24"/>
  <c r="N118" i="24" s="1"/>
  <c r="R115" i="24"/>
  <c r="N115" i="24" s="1"/>
  <c r="R116" i="24"/>
  <c r="N116" i="24" s="1"/>
  <c r="R113" i="24"/>
  <c r="N113" i="24" s="1"/>
  <c r="R114" i="24"/>
  <c r="N114" i="24" s="1"/>
  <c r="R111" i="24"/>
  <c r="N111" i="24" s="1"/>
  <c r="R112" i="24"/>
  <c r="N112" i="24" s="1"/>
  <c r="R109" i="24"/>
  <c r="N109" i="24" s="1"/>
  <c r="R110" i="24"/>
  <c r="N110" i="24" s="1"/>
  <c r="R107" i="24"/>
  <c r="N107" i="24" s="1"/>
  <c r="R108" i="24"/>
  <c r="N108" i="24" s="1"/>
  <c r="R104" i="24"/>
  <c r="N104" i="24" s="1"/>
  <c r="R106" i="24"/>
  <c r="N106" i="24" s="1"/>
  <c r="R105" i="24"/>
  <c r="N105" i="24" s="1"/>
  <c r="R102" i="24"/>
  <c r="N102" i="24" s="1"/>
  <c r="R103" i="24"/>
  <c r="N103" i="24" s="1"/>
  <c r="R100" i="24"/>
  <c r="N100" i="24" s="1"/>
  <c r="R101" i="24"/>
  <c r="N101" i="24" s="1"/>
  <c r="R98" i="24"/>
  <c r="N98" i="24" s="1"/>
  <c r="R99" i="24"/>
  <c r="N99" i="24" s="1"/>
  <c r="R96" i="24"/>
  <c r="N96" i="24" s="1"/>
  <c r="R97" i="24"/>
  <c r="N97" i="24" s="1"/>
  <c r="R92" i="24"/>
  <c r="N92" i="24" s="1"/>
  <c r="R95" i="24"/>
  <c r="N95" i="24" s="1"/>
  <c r="R93" i="24"/>
  <c r="N93" i="24" s="1"/>
  <c r="R94" i="24"/>
  <c r="N94" i="24" s="1"/>
  <c r="R86" i="24"/>
  <c r="N86" i="24" s="1"/>
  <c r="R90" i="24"/>
  <c r="N90" i="24" s="1"/>
  <c r="R91" i="24"/>
  <c r="N91" i="24" s="1"/>
  <c r="R87" i="24"/>
  <c r="N87" i="24" s="1"/>
  <c r="R88" i="24"/>
  <c r="N88" i="24" s="1"/>
  <c r="R89" i="24"/>
  <c r="N89" i="24" s="1"/>
  <c r="R81" i="24"/>
  <c r="N81" i="24" s="1"/>
  <c r="R82" i="24"/>
  <c r="N82" i="24" s="1"/>
  <c r="R85" i="24"/>
  <c r="N85" i="24" s="1"/>
  <c r="R83" i="24"/>
  <c r="N83" i="24" s="1"/>
  <c r="R84" i="24"/>
  <c r="N84" i="24" s="1"/>
  <c r="R80" i="24"/>
  <c r="N80" i="24" s="1"/>
  <c r="R77" i="24"/>
  <c r="N77" i="24" s="1"/>
  <c r="R79" i="24"/>
  <c r="N79" i="24" s="1"/>
  <c r="R76" i="24"/>
  <c r="N76" i="24" s="1"/>
  <c r="R78" i="24"/>
  <c r="N78" i="24" s="1"/>
  <c r="R74" i="24"/>
  <c r="N74" i="24" s="1"/>
  <c r="R75" i="24"/>
  <c r="N75" i="24" s="1"/>
  <c r="R64" i="24"/>
  <c r="N64" i="24" s="1"/>
  <c r="R63" i="24"/>
  <c r="N63" i="24" s="1"/>
  <c r="R67" i="24"/>
  <c r="N67" i="24" s="1"/>
  <c r="R66" i="24"/>
  <c r="N66" i="24" s="1"/>
  <c r="R69" i="24"/>
  <c r="N69" i="24" s="1"/>
  <c r="R68" i="24"/>
  <c r="N68" i="24" s="1"/>
  <c r="R72" i="24"/>
  <c r="N72" i="24" s="1"/>
  <c r="R70" i="24"/>
  <c r="N70" i="24" s="1"/>
  <c r="R59" i="24"/>
  <c r="N59" i="24" s="1"/>
  <c r="R73" i="24"/>
  <c r="N73" i="24" s="1"/>
  <c r="R61" i="24"/>
  <c r="N61" i="24" s="1"/>
  <c r="R60" i="24"/>
  <c r="N60" i="24" s="1"/>
  <c r="R65" i="24"/>
  <c r="N65" i="24" s="1"/>
  <c r="R62" i="24"/>
  <c r="N62" i="24" s="1"/>
  <c r="R58" i="24"/>
  <c r="N58" i="24" s="1"/>
  <c r="R71" i="24"/>
  <c r="N71" i="24" s="1"/>
  <c r="R51" i="24"/>
  <c r="N51" i="24" s="1"/>
  <c r="R52" i="24"/>
  <c r="N52" i="24" s="1"/>
  <c r="R49" i="24"/>
  <c r="N49" i="24" s="1"/>
  <c r="R50" i="24"/>
  <c r="N50" i="24" s="1"/>
  <c r="R53" i="24"/>
  <c r="N53" i="24" s="1"/>
  <c r="R54" i="24"/>
  <c r="N54" i="24" s="1"/>
  <c r="R55" i="24"/>
  <c r="N55" i="24" s="1"/>
  <c r="R56" i="24"/>
  <c r="N56" i="24" s="1"/>
  <c r="R57" i="24"/>
  <c r="N57" i="24" s="1"/>
  <c r="R3" i="24"/>
  <c r="R39" i="24"/>
  <c r="N39" i="24" s="1"/>
  <c r="R40" i="24"/>
  <c r="N40" i="24" s="1"/>
  <c r="R41" i="24"/>
  <c r="N41" i="24" s="1"/>
  <c r="R42" i="24"/>
  <c r="N42" i="24" s="1"/>
  <c r="R43" i="24"/>
  <c r="N43" i="24" s="1"/>
  <c r="R44" i="24"/>
  <c r="N44" i="24" s="1"/>
  <c r="R45" i="24"/>
  <c r="N45" i="24" s="1"/>
  <c r="R46" i="24"/>
  <c r="N46" i="24" s="1"/>
  <c r="R47" i="24"/>
  <c r="N47" i="24" s="1"/>
  <c r="R37" i="24"/>
  <c r="N37" i="24" s="1"/>
  <c r="R34" i="24"/>
  <c r="N34" i="24" s="1"/>
  <c r="R30" i="24"/>
  <c r="N30" i="24" s="1"/>
  <c r="R26" i="24"/>
  <c r="N26" i="24" s="1"/>
  <c r="R22" i="24"/>
  <c r="N22" i="24" s="1"/>
  <c r="R18" i="24"/>
  <c r="N18" i="24" s="1"/>
  <c r="R14" i="24"/>
  <c r="N14" i="24" s="1"/>
  <c r="R10" i="24"/>
  <c r="N10" i="24" s="1"/>
  <c r="R5" i="24"/>
  <c r="N5" i="24" s="1"/>
  <c r="R35" i="24"/>
  <c r="N35" i="24" s="1"/>
  <c r="R27" i="24"/>
  <c r="N27" i="24" s="1"/>
  <c r="R19" i="24"/>
  <c r="N19" i="24" s="1"/>
  <c r="R11" i="24"/>
  <c r="N11" i="24" s="1"/>
  <c r="R6" i="24"/>
  <c r="N6" i="24" s="1"/>
  <c r="R33" i="24"/>
  <c r="N33" i="24" s="1"/>
  <c r="R29" i="24"/>
  <c r="N29" i="24" s="1"/>
  <c r="R25" i="24"/>
  <c r="N25" i="24" s="1"/>
  <c r="R21" i="24"/>
  <c r="N21" i="24" s="1"/>
  <c r="R17" i="24"/>
  <c r="N17" i="24" s="1"/>
  <c r="R13" i="24"/>
  <c r="N13" i="24" s="1"/>
  <c r="R9" i="24"/>
  <c r="N9" i="24" s="1"/>
  <c r="R4" i="24"/>
  <c r="R38" i="24"/>
  <c r="N38" i="24" s="1"/>
  <c r="R31" i="24"/>
  <c r="N31" i="24" s="1"/>
  <c r="R23" i="24"/>
  <c r="N23" i="24" s="1"/>
  <c r="R15" i="24"/>
  <c r="N15" i="24" s="1"/>
  <c r="R7" i="24"/>
  <c r="N7" i="24" s="1"/>
  <c r="R48" i="24"/>
  <c r="N48" i="24" s="1"/>
  <c r="R36" i="24"/>
  <c r="N36" i="24" s="1"/>
  <c r="R32" i="24"/>
  <c r="N32" i="24" s="1"/>
  <c r="R28" i="24"/>
  <c r="N28" i="24" s="1"/>
  <c r="R24" i="24"/>
  <c r="N24" i="24" s="1"/>
  <c r="R20" i="24"/>
  <c r="N20" i="24" s="1"/>
  <c r="R16" i="24"/>
  <c r="N16" i="24" s="1"/>
  <c r="R12" i="24"/>
  <c r="N12" i="24" s="1"/>
  <c r="R8" i="24"/>
  <c r="N8" i="24" s="1"/>
  <c r="O34" i="7" l="1"/>
  <c r="AK196" i="7" l="1"/>
  <c r="AL196" i="7" s="1"/>
  <c r="AM196" i="7" s="1"/>
  <c r="R118" i="7"/>
  <c r="O146" i="7" l="1"/>
  <c r="O33" i="7"/>
  <c r="O128" i="7"/>
  <c r="O149" i="7"/>
  <c r="AK195" i="7" l="1"/>
  <c r="AL195" i="7" s="1"/>
  <c r="AM195" i="7" s="1"/>
  <c r="AK194" i="7" l="1"/>
  <c r="AL194" i="7" s="1"/>
  <c r="AM194" i="7" s="1"/>
  <c r="AK192" i="7"/>
  <c r="AL192" i="7" s="1"/>
  <c r="AM192" i="7" s="1"/>
  <c r="AK193" i="7"/>
  <c r="AL193" i="7" s="1"/>
  <c r="AM193" i="7" s="1"/>
  <c r="AK191" i="7"/>
  <c r="AL191" i="7" s="1"/>
  <c r="AM191" i="7" s="1"/>
  <c r="AK190" i="7"/>
  <c r="AL190" i="7" s="1"/>
  <c r="AM190" i="7" s="1"/>
  <c r="AK189" i="7"/>
  <c r="AL189" i="7" s="1"/>
  <c r="AM189" i="7" s="1"/>
  <c r="R10" i="7"/>
  <c r="R13" i="7"/>
  <c r="R17" i="7"/>
  <c r="R21" i="7"/>
  <c r="R22" i="7"/>
  <c r="R23" i="7"/>
  <c r="R24" i="7"/>
  <c r="R25" i="7"/>
  <c r="R26" i="7"/>
  <c r="R27" i="7"/>
  <c r="R28" i="7"/>
  <c r="R29" i="7"/>
  <c r="R30" i="7"/>
  <c r="R31" i="7"/>
  <c r="R32" i="7"/>
  <c r="R36" i="7"/>
  <c r="R37" i="7"/>
  <c r="R38" i="7"/>
  <c r="R39" i="7"/>
  <c r="R40" i="7"/>
  <c r="R41" i="7"/>
  <c r="R42" i="7"/>
  <c r="R43" i="7"/>
  <c r="R45" i="7"/>
  <c r="R46" i="7"/>
  <c r="R48" i="7"/>
  <c r="R49" i="7"/>
  <c r="R50" i="7"/>
  <c r="R51" i="7"/>
  <c r="R52" i="7"/>
  <c r="R53" i="7"/>
  <c r="R54" i="7"/>
  <c r="R55" i="7"/>
  <c r="R56" i="7"/>
  <c r="R57" i="7"/>
  <c r="R59" i="7"/>
  <c r="R60" i="7"/>
  <c r="R63" i="7"/>
  <c r="R66" i="7"/>
  <c r="R69" i="7"/>
  <c r="R70" i="7"/>
  <c r="R71" i="7"/>
  <c r="R72" i="7"/>
  <c r="R74" i="7"/>
  <c r="R75" i="7"/>
  <c r="R78" i="7"/>
  <c r="R79" i="7"/>
  <c r="R80" i="7"/>
  <c r="R82" i="7"/>
  <c r="R83" i="7"/>
  <c r="R86" i="7"/>
  <c r="R87" i="7"/>
  <c r="R89" i="7"/>
  <c r="R90" i="7"/>
  <c r="R91" i="7"/>
  <c r="R92" i="7"/>
  <c r="R93" i="7"/>
  <c r="R94" i="7"/>
  <c r="R114" i="7"/>
  <c r="AK187" i="7" l="1"/>
  <c r="AL187" i="7" s="1"/>
  <c r="AM187" i="7" s="1"/>
  <c r="AK186" i="7"/>
  <c r="AL186" i="7" s="1"/>
  <c r="AM186" i="7" s="1"/>
  <c r="AK182" i="7"/>
  <c r="AL182" i="7" s="1"/>
  <c r="AM182" i="7" s="1"/>
  <c r="AK183" i="7"/>
  <c r="AL183" i="7" s="1"/>
  <c r="AM183" i="7" s="1"/>
  <c r="AK188" i="7"/>
  <c r="AL188" i="7" s="1"/>
  <c r="AM188" i="7" s="1"/>
  <c r="AK185" i="7"/>
  <c r="AL185" i="7" s="1"/>
  <c r="AM185" i="7" s="1"/>
  <c r="AK184" i="7"/>
  <c r="AL184" i="7" s="1"/>
  <c r="AM184" i="7" s="1"/>
  <c r="AK177" i="7"/>
  <c r="AL177" i="7" s="1"/>
  <c r="AM177" i="7" s="1"/>
  <c r="AK175" i="7"/>
  <c r="AL175" i="7" s="1"/>
  <c r="AM175" i="7" s="1"/>
  <c r="AK171" i="7"/>
  <c r="AL171" i="7" s="1"/>
  <c r="AM171" i="7" s="1"/>
  <c r="AK169" i="7"/>
  <c r="AL169" i="7" s="1"/>
  <c r="AM169" i="7" s="1"/>
  <c r="AK166" i="7"/>
  <c r="AL166" i="7" s="1"/>
  <c r="AM166" i="7" s="1"/>
  <c r="AK170" i="7"/>
  <c r="AL170" i="7" s="1"/>
  <c r="AM170" i="7" s="1"/>
  <c r="AK180" i="7"/>
  <c r="AL180" i="7" s="1"/>
  <c r="AM180" i="7" s="1"/>
  <c r="AK179" i="7"/>
  <c r="AL179" i="7" s="1"/>
  <c r="AM179" i="7" s="1"/>
  <c r="AK172" i="7"/>
  <c r="AL172" i="7" s="1"/>
  <c r="AM172" i="7" s="1"/>
  <c r="AK173" i="7"/>
  <c r="AL173" i="7" s="1"/>
  <c r="AM173" i="7" s="1"/>
  <c r="AK174" i="7"/>
  <c r="AL174" i="7" s="1"/>
  <c r="AM174" i="7" s="1"/>
  <c r="AK176" i="7"/>
  <c r="AL176" i="7" s="1"/>
  <c r="AM176" i="7" s="1"/>
  <c r="AK178" i="7"/>
  <c r="AL178" i="7" s="1"/>
  <c r="AM178" i="7" s="1"/>
  <c r="AK181" i="7"/>
  <c r="AL181" i="7" s="1"/>
  <c r="AM181" i="7" s="1"/>
  <c r="AK167" i="7"/>
  <c r="AL167" i="7" s="1"/>
  <c r="AM167" i="7" s="1"/>
  <c r="AK168" i="7"/>
  <c r="AL168" i="7" s="1"/>
  <c r="AM168" i="7" s="1"/>
  <c r="AK3" i="7"/>
  <c r="AK163" i="7"/>
  <c r="AL163" i="7" s="1"/>
  <c r="AM163" i="7" s="1"/>
  <c r="AK164" i="7"/>
  <c r="AL164" i="7" s="1"/>
  <c r="AM164" i="7" s="1"/>
  <c r="AK165" i="7"/>
  <c r="AL165" i="7" s="1"/>
  <c r="AM165" i="7" s="1"/>
  <c r="AK158" i="7"/>
  <c r="AL158" i="7" s="1"/>
  <c r="AM158" i="7" s="1"/>
  <c r="AK159" i="7"/>
  <c r="AL159" i="7" s="1"/>
  <c r="AM159" i="7" s="1"/>
  <c r="AK160" i="7"/>
  <c r="AL160" i="7" s="1"/>
  <c r="AM160" i="7" s="1"/>
  <c r="AK161" i="7"/>
  <c r="AL161" i="7" s="1"/>
  <c r="AM161" i="7" s="1"/>
  <c r="AK162" i="7"/>
  <c r="AL162" i="7" s="1"/>
  <c r="AM162" i="7" s="1"/>
  <c r="AK156" i="7"/>
  <c r="AL156" i="7" s="1"/>
  <c r="AM156" i="7" s="1"/>
  <c r="AK157" i="7"/>
  <c r="AL157" i="7" s="1"/>
  <c r="AM157" i="7" s="1"/>
  <c r="AK155" i="7"/>
  <c r="AL155" i="7" s="1"/>
  <c r="AM155" i="7" s="1"/>
  <c r="AK154" i="7"/>
  <c r="AL154" i="7" s="1"/>
  <c r="AM154" i="7" s="1"/>
  <c r="AK153" i="7"/>
  <c r="AL153" i="7" s="1"/>
  <c r="AM153" i="7" s="1"/>
  <c r="AK152" i="7"/>
  <c r="AL152" i="7" s="1"/>
  <c r="AM152" i="7" s="1"/>
  <c r="AK151" i="7"/>
  <c r="AL151" i="7" s="1"/>
  <c r="AM151" i="7" s="1"/>
  <c r="AK149" i="7"/>
  <c r="AL149" i="7" s="1"/>
  <c r="AM149" i="7" s="1"/>
  <c r="AK150" i="7"/>
  <c r="AL150" i="7" s="1"/>
  <c r="AM150" i="7" s="1"/>
  <c r="AK148" i="7"/>
  <c r="AL148" i="7" s="1"/>
  <c r="AM148" i="7" s="1"/>
  <c r="AK147" i="7"/>
  <c r="AL147" i="7" s="1"/>
  <c r="AM147" i="7" s="1"/>
  <c r="AK146" i="7"/>
  <c r="AL146" i="7" s="1"/>
  <c r="AM146" i="7" s="1"/>
  <c r="AK141" i="7"/>
  <c r="AL141" i="7" s="1"/>
  <c r="AM141" i="7" s="1"/>
  <c r="AK142" i="7"/>
  <c r="AL142" i="7" s="1"/>
  <c r="AM142" i="7" s="1"/>
  <c r="AK143" i="7"/>
  <c r="AL143" i="7" s="1"/>
  <c r="AM143" i="7" s="1"/>
  <c r="AK145" i="7"/>
  <c r="AL145" i="7" s="1"/>
  <c r="AM145" i="7" s="1"/>
  <c r="AK144" i="7"/>
  <c r="AL144" i="7" s="1"/>
  <c r="AM144" i="7" s="1"/>
  <c r="N67" i="7"/>
  <c r="N44" i="7"/>
  <c r="AK4" i="7"/>
  <c r="AL4" i="7" s="1"/>
  <c r="AM4" i="7" s="1"/>
  <c r="AK5" i="7"/>
  <c r="AL5" i="7" s="1"/>
  <c r="AM5" i="7" s="1"/>
  <c r="AK6" i="7"/>
  <c r="AL6" i="7" s="1"/>
  <c r="AM6" i="7" s="1"/>
  <c r="AK7" i="7"/>
  <c r="AL7" i="7" s="1"/>
  <c r="AM7" i="7" s="1"/>
  <c r="AK8" i="7"/>
  <c r="AL8" i="7" s="1"/>
  <c r="AM8" i="7" s="1"/>
  <c r="AK9" i="7"/>
  <c r="AL9" i="7" s="1"/>
  <c r="AM9" i="7" s="1"/>
  <c r="AK10" i="7"/>
  <c r="AL10" i="7" s="1"/>
  <c r="AM10" i="7" s="1"/>
  <c r="AK11" i="7"/>
  <c r="AL11" i="7" s="1"/>
  <c r="AM11" i="7" s="1"/>
  <c r="AK12" i="7"/>
  <c r="AL12" i="7" s="1"/>
  <c r="AM12" i="7" s="1"/>
  <c r="AK13" i="7"/>
  <c r="AL13" i="7" s="1"/>
  <c r="AM13" i="7" s="1"/>
  <c r="AK14" i="7"/>
  <c r="AL14" i="7" s="1"/>
  <c r="AM14" i="7" s="1"/>
  <c r="AK15" i="7"/>
  <c r="AL15" i="7" s="1"/>
  <c r="AM15" i="7" s="1"/>
  <c r="AK16" i="7"/>
  <c r="AL16" i="7" s="1"/>
  <c r="AM16" i="7" s="1"/>
  <c r="AK17" i="7"/>
  <c r="AL17" i="7" s="1"/>
  <c r="AM17" i="7" s="1"/>
  <c r="AK18" i="7"/>
  <c r="AL18" i="7" s="1"/>
  <c r="AM18" i="7" s="1"/>
  <c r="AK19" i="7"/>
  <c r="AL19" i="7" s="1"/>
  <c r="AM19" i="7" s="1"/>
  <c r="AK20" i="7"/>
  <c r="AL20" i="7" s="1"/>
  <c r="AM20" i="7" s="1"/>
  <c r="AK21" i="7"/>
  <c r="AL21" i="7" s="1"/>
  <c r="AM21" i="7" s="1"/>
  <c r="AK22" i="7"/>
  <c r="AL22" i="7" s="1"/>
  <c r="AM22" i="7" s="1"/>
  <c r="AK23" i="7"/>
  <c r="AL23" i="7" s="1"/>
  <c r="AM23" i="7" s="1"/>
  <c r="AK24" i="7"/>
  <c r="AL24" i="7" s="1"/>
  <c r="AM24" i="7" s="1"/>
  <c r="AK25" i="7"/>
  <c r="AL25" i="7" s="1"/>
  <c r="AM25" i="7" s="1"/>
  <c r="AK26" i="7"/>
  <c r="AL26" i="7" s="1"/>
  <c r="AM26" i="7" s="1"/>
  <c r="AK27" i="7"/>
  <c r="AL27" i="7" s="1"/>
  <c r="AM27" i="7" s="1"/>
  <c r="AK28" i="7"/>
  <c r="AL28" i="7" s="1"/>
  <c r="AM28" i="7" s="1"/>
  <c r="AK29" i="7"/>
  <c r="AL29" i="7" s="1"/>
  <c r="AM29" i="7" s="1"/>
  <c r="AK30" i="7"/>
  <c r="AL30" i="7" s="1"/>
  <c r="AM30" i="7" s="1"/>
  <c r="AK31" i="7"/>
  <c r="AL31" i="7" s="1"/>
  <c r="AM31" i="7" s="1"/>
  <c r="AK32" i="7"/>
  <c r="AL32" i="7" s="1"/>
  <c r="AM32" i="7" s="1"/>
  <c r="AK33" i="7"/>
  <c r="AL33" i="7" s="1"/>
  <c r="AM33" i="7" s="1"/>
  <c r="AK34" i="7"/>
  <c r="AL34" i="7" s="1"/>
  <c r="AM34" i="7" s="1"/>
  <c r="AK35" i="7"/>
  <c r="AL35" i="7" s="1"/>
  <c r="AM35" i="7" s="1"/>
  <c r="AK36" i="7"/>
  <c r="AL36" i="7" s="1"/>
  <c r="AM36" i="7" s="1"/>
  <c r="AK37" i="7"/>
  <c r="AL37" i="7" s="1"/>
  <c r="AM37" i="7" s="1"/>
  <c r="AK38" i="7"/>
  <c r="AL38" i="7" s="1"/>
  <c r="AM38" i="7" s="1"/>
  <c r="AK39" i="7"/>
  <c r="AL39" i="7" s="1"/>
  <c r="AM39" i="7" s="1"/>
  <c r="AK40" i="7"/>
  <c r="AL40" i="7" s="1"/>
  <c r="AM40" i="7" s="1"/>
  <c r="AK41" i="7"/>
  <c r="AL41" i="7" s="1"/>
  <c r="AM41" i="7" s="1"/>
  <c r="AK42" i="7"/>
  <c r="AL42" i="7" s="1"/>
  <c r="AM42" i="7" s="1"/>
  <c r="AK43" i="7"/>
  <c r="AL43" i="7" s="1"/>
  <c r="AM43" i="7" s="1"/>
  <c r="AK44" i="7"/>
  <c r="AL44" i="7" s="1"/>
  <c r="AM44" i="7" s="1"/>
  <c r="AK45" i="7"/>
  <c r="AL45" i="7" s="1"/>
  <c r="AM45" i="7" s="1"/>
  <c r="AK46" i="7"/>
  <c r="AL46" i="7" s="1"/>
  <c r="AM46" i="7" s="1"/>
  <c r="AK47" i="7"/>
  <c r="AL47" i="7" s="1"/>
  <c r="AM47" i="7" s="1"/>
  <c r="AK48" i="7"/>
  <c r="AL48" i="7" s="1"/>
  <c r="AM48" i="7" s="1"/>
  <c r="AK49" i="7"/>
  <c r="AL49" i="7" s="1"/>
  <c r="AM49" i="7" s="1"/>
  <c r="AK50" i="7"/>
  <c r="AL50" i="7" s="1"/>
  <c r="AM50" i="7" s="1"/>
  <c r="AK51" i="7"/>
  <c r="AL51" i="7" s="1"/>
  <c r="AM51" i="7" s="1"/>
  <c r="AK52" i="7"/>
  <c r="AL52" i="7" s="1"/>
  <c r="AM52" i="7" s="1"/>
  <c r="AK53" i="7"/>
  <c r="AL53" i="7" s="1"/>
  <c r="AM53" i="7" s="1"/>
  <c r="AK54" i="7"/>
  <c r="AL54" i="7" s="1"/>
  <c r="AM54" i="7" s="1"/>
  <c r="AK55" i="7"/>
  <c r="AL55" i="7" s="1"/>
  <c r="AM55" i="7" s="1"/>
  <c r="AK56" i="7"/>
  <c r="AL56" i="7" s="1"/>
  <c r="AM56" i="7" s="1"/>
  <c r="AK57" i="7"/>
  <c r="AL57" i="7" s="1"/>
  <c r="AM57" i="7" s="1"/>
  <c r="AK58" i="7"/>
  <c r="AL58" i="7" s="1"/>
  <c r="AM58" i="7" s="1"/>
  <c r="AK59" i="7"/>
  <c r="AL59" i="7" s="1"/>
  <c r="AM59" i="7" s="1"/>
  <c r="AK60" i="7"/>
  <c r="AL60" i="7" s="1"/>
  <c r="AM60" i="7" s="1"/>
  <c r="AK61" i="7"/>
  <c r="AL61" i="7" s="1"/>
  <c r="AM61" i="7" s="1"/>
  <c r="AK62" i="7"/>
  <c r="AL62" i="7" s="1"/>
  <c r="AM62" i="7" s="1"/>
  <c r="AK63" i="7"/>
  <c r="AL63" i="7" s="1"/>
  <c r="AM63" i="7" s="1"/>
  <c r="AK64" i="7"/>
  <c r="AL64" i="7" s="1"/>
  <c r="AM64" i="7" s="1"/>
  <c r="AK65" i="7"/>
  <c r="AL65" i="7" s="1"/>
  <c r="AM65" i="7" s="1"/>
  <c r="AK66" i="7"/>
  <c r="AL66" i="7" s="1"/>
  <c r="AM66" i="7" s="1"/>
  <c r="AK67" i="7"/>
  <c r="AL67" i="7" s="1"/>
  <c r="AM67" i="7" s="1"/>
  <c r="AK68" i="7"/>
  <c r="AL68" i="7" s="1"/>
  <c r="AM68" i="7" s="1"/>
  <c r="AK69" i="7"/>
  <c r="AL69" i="7" s="1"/>
  <c r="AM69" i="7" s="1"/>
  <c r="AK70" i="7"/>
  <c r="AL70" i="7" s="1"/>
  <c r="AM70" i="7" s="1"/>
  <c r="AK71" i="7"/>
  <c r="AL71" i="7" s="1"/>
  <c r="AM71" i="7" s="1"/>
  <c r="AK72" i="7"/>
  <c r="AL72" i="7" s="1"/>
  <c r="AM72" i="7" s="1"/>
  <c r="AK73" i="7"/>
  <c r="AL73" i="7" s="1"/>
  <c r="AM73" i="7" s="1"/>
  <c r="AK74" i="7"/>
  <c r="AL74" i="7" s="1"/>
  <c r="AM74" i="7" s="1"/>
  <c r="AK75" i="7"/>
  <c r="AL75" i="7" s="1"/>
  <c r="AM75" i="7" s="1"/>
  <c r="AK76" i="7"/>
  <c r="AL76" i="7" s="1"/>
  <c r="AM76" i="7" s="1"/>
  <c r="AK77" i="7"/>
  <c r="AL77" i="7" s="1"/>
  <c r="AM77" i="7" s="1"/>
  <c r="AK78" i="7"/>
  <c r="AL78" i="7" s="1"/>
  <c r="AM78" i="7" s="1"/>
  <c r="AK79" i="7"/>
  <c r="AL79" i="7" s="1"/>
  <c r="AM79" i="7" s="1"/>
  <c r="AK80" i="7"/>
  <c r="AL80" i="7" s="1"/>
  <c r="AM80" i="7" s="1"/>
  <c r="AK81" i="7"/>
  <c r="AL81" i="7" s="1"/>
  <c r="AM81" i="7" s="1"/>
  <c r="AK82" i="7"/>
  <c r="AL82" i="7" s="1"/>
  <c r="AM82" i="7" s="1"/>
  <c r="AK83" i="7"/>
  <c r="AL83" i="7" s="1"/>
  <c r="AM83" i="7" s="1"/>
  <c r="AK84" i="7"/>
  <c r="AL84" i="7" s="1"/>
  <c r="AM84" i="7" s="1"/>
  <c r="AK86" i="7"/>
  <c r="AL86" i="7" s="1"/>
  <c r="AM86" i="7" s="1"/>
  <c r="AK87" i="7"/>
  <c r="AL87" i="7" s="1"/>
  <c r="AM87" i="7" s="1"/>
  <c r="AK88" i="7"/>
  <c r="AL88" i="7" s="1"/>
  <c r="AM88" i="7" s="1"/>
  <c r="AK89" i="7"/>
  <c r="AL89" i="7" s="1"/>
  <c r="AM89" i="7" s="1"/>
  <c r="AK90" i="7"/>
  <c r="AL90" i="7" s="1"/>
  <c r="AM90" i="7" s="1"/>
  <c r="AK91" i="7"/>
  <c r="AL91" i="7" s="1"/>
  <c r="AM91" i="7" s="1"/>
  <c r="AK92" i="7"/>
  <c r="AL92" i="7" s="1"/>
  <c r="AM92" i="7" s="1"/>
  <c r="AK93" i="7"/>
  <c r="AL93" i="7" s="1"/>
  <c r="AM93" i="7" s="1"/>
  <c r="AK94" i="7"/>
  <c r="AL94" i="7" s="1"/>
  <c r="AM94" i="7" s="1"/>
  <c r="AK95" i="7"/>
  <c r="AL95" i="7" s="1"/>
  <c r="AM95" i="7" s="1"/>
  <c r="AK96" i="7"/>
  <c r="AL96" i="7" s="1"/>
  <c r="AM96" i="7" s="1"/>
  <c r="AK97" i="7"/>
  <c r="AL97" i="7" s="1"/>
  <c r="AM97" i="7" s="1"/>
  <c r="AK98" i="7"/>
  <c r="AL98" i="7" s="1"/>
  <c r="AM98" i="7" s="1"/>
  <c r="AK99" i="7"/>
  <c r="AL99" i="7" s="1"/>
  <c r="AM99" i="7" s="1"/>
  <c r="AK100" i="7"/>
  <c r="AL100" i="7" s="1"/>
  <c r="AM100" i="7" s="1"/>
  <c r="AK101" i="7"/>
  <c r="AL101" i="7" s="1"/>
  <c r="AM101" i="7" s="1"/>
  <c r="AK102" i="7"/>
  <c r="AL102" i="7" s="1"/>
  <c r="AM102" i="7" s="1"/>
  <c r="AK103" i="7"/>
  <c r="AL103" i="7" s="1"/>
  <c r="AM103" i="7" s="1"/>
  <c r="AK104" i="7"/>
  <c r="AL104" i="7" s="1"/>
  <c r="AM104" i="7" s="1"/>
  <c r="AK105" i="7"/>
  <c r="AL105" i="7" s="1"/>
  <c r="AM105" i="7" s="1"/>
  <c r="AK106" i="7"/>
  <c r="AL106" i="7" s="1"/>
  <c r="AM106" i="7" s="1"/>
  <c r="AK107" i="7"/>
  <c r="AL107" i="7" s="1"/>
  <c r="AM107" i="7" s="1"/>
  <c r="AK108" i="7"/>
  <c r="AL108" i="7" s="1"/>
  <c r="AM108" i="7" s="1"/>
  <c r="AK109" i="7"/>
  <c r="AL109" i="7" s="1"/>
  <c r="AM109" i="7" s="1"/>
  <c r="AK110" i="7"/>
  <c r="AL110" i="7" s="1"/>
  <c r="AM110" i="7" s="1"/>
  <c r="AK111" i="7"/>
  <c r="AL111" i="7" s="1"/>
  <c r="AM111" i="7" s="1"/>
  <c r="AK112" i="7"/>
  <c r="AL112" i="7" s="1"/>
  <c r="AM112" i="7" s="1"/>
  <c r="AK113" i="7"/>
  <c r="AL113" i="7" s="1"/>
  <c r="AM113" i="7" s="1"/>
  <c r="AK114" i="7"/>
  <c r="AL114" i="7" s="1"/>
  <c r="AM114" i="7" s="1"/>
  <c r="AK115" i="7"/>
  <c r="AL115" i="7" s="1"/>
  <c r="AM115" i="7" s="1"/>
  <c r="AK116" i="7"/>
  <c r="AL116" i="7" s="1"/>
  <c r="AM116" i="7" s="1"/>
  <c r="AK117" i="7"/>
  <c r="AL117" i="7" s="1"/>
  <c r="AM117" i="7" s="1"/>
  <c r="AK118" i="7"/>
  <c r="AL118" i="7" s="1"/>
  <c r="AM118" i="7" s="1"/>
  <c r="AK119" i="7"/>
  <c r="AL119" i="7" s="1"/>
  <c r="AM119" i="7" s="1"/>
  <c r="AK120" i="7"/>
  <c r="AL120" i="7" s="1"/>
  <c r="AM120" i="7" s="1"/>
  <c r="AK121" i="7"/>
  <c r="AL121" i="7" s="1"/>
  <c r="AM121" i="7" s="1"/>
  <c r="AK122" i="7"/>
  <c r="AL122" i="7" s="1"/>
  <c r="AM122" i="7" s="1"/>
  <c r="AK123" i="7"/>
  <c r="AL123" i="7" s="1"/>
  <c r="AM123" i="7" s="1"/>
  <c r="AK124" i="7"/>
  <c r="AL124" i="7" s="1"/>
  <c r="AM124" i="7" s="1"/>
  <c r="AK125" i="7"/>
  <c r="AL125" i="7" s="1"/>
  <c r="AM125" i="7" s="1"/>
  <c r="AK126" i="7"/>
  <c r="AL126" i="7" s="1"/>
  <c r="AM126" i="7" s="1"/>
  <c r="AK127" i="7"/>
  <c r="AL127" i="7" s="1"/>
  <c r="AM127" i="7" s="1"/>
  <c r="AK128" i="7"/>
  <c r="AL128" i="7" s="1"/>
  <c r="AM128" i="7" s="1"/>
  <c r="AK129" i="7"/>
  <c r="AL129" i="7" s="1"/>
  <c r="AM129" i="7" s="1"/>
  <c r="AK130" i="7"/>
  <c r="AL130" i="7" s="1"/>
  <c r="AM130" i="7" s="1"/>
  <c r="AK131" i="7"/>
  <c r="AL131" i="7" s="1"/>
  <c r="AM131" i="7" s="1"/>
  <c r="AK132" i="7"/>
  <c r="AL132" i="7" s="1"/>
  <c r="AM132" i="7" s="1"/>
  <c r="AK133" i="7"/>
  <c r="AL133" i="7" s="1"/>
  <c r="AM133" i="7" s="1"/>
  <c r="AK134" i="7"/>
  <c r="AL134" i="7" s="1"/>
  <c r="AM134" i="7" s="1"/>
  <c r="AK135" i="7"/>
  <c r="AL135" i="7" s="1"/>
  <c r="AM135" i="7" s="1"/>
  <c r="AK136" i="7"/>
  <c r="AL136" i="7" s="1"/>
  <c r="AM136" i="7" s="1"/>
  <c r="AK137" i="7"/>
  <c r="AL137" i="7" s="1"/>
  <c r="AM137" i="7" s="1"/>
  <c r="N64" i="7"/>
  <c r="N61" i="7"/>
  <c r="N62" i="7"/>
  <c r="Q1" i="7"/>
  <c r="O1" i="18"/>
  <c r="R4" i="18"/>
  <c r="R3" i="18"/>
  <c r="Q1" i="18"/>
  <c r="W9" i="7"/>
  <c r="O9" i="7" s="1"/>
  <c r="W8" i="7"/>
  <c r="O8" i="7" s="1"/>
  <c r="O6" i="7"/>
  <c r="O5" i="7"/>
  <c r="AL3" i="7" l="1"/>
  <c r="R129" i="7"/>
  <c r="R196" i="7"/>
  <c r="N196" i="7" s="1"/>
  <c r="R195" i="7"/>
  <c r="N195" i="7" s="1"/>
  <c r="R194" i="7"/>
  <c r="N194" i="7" s="1"/>
  <c r="R193" i="7"/>
  <c r="R191" i="7"/>
  <c r="N191" i="7" s="1"/>
  <c r="R192" i="7"/>
  <c r="N192" i="7" s="1"/>
  <c r="R190" i="7"/>
  <c r="N190" i="7" s="1"/>
  <c r="R187" i="7"/>
  <c r="N187" i="7" s="1"/>
  <c r="R189" i="7"/>
  <c r="N189" i="7" s="1"/>
  <c r="R4" i="7"/>
  <c r="R8" i="7"/>
  <c r="R12" i="7"/>
  <c r="R16" i="7"/>
  <c r="R20" i="7"/>
  <c r="R58" i="7"/>
  <c r="R88" i="7"/>
  <c r="R96" i="7"/>
  <c r="N96" i="7" s="1"/>
  <c r="R100" i="7"/>
  <c r="N100" i="7" s="1"/>
  <c r="R104" i="7"/>
  <c r="N104" i="7" s="1"/>
  <c r="R108" i="7"/>
  <c r="N108" i="7" s="1"/>
  <c r="R112" i="7"/>
  <c r="N112" i="7" s="1"/>
  <c r="R116" i="7"/>
  <c r="N116" i="7" s="1"/>
  <c r="R120" i="7"/>
  <c r="N120" i="7" s="1"/>
  <c r="R124" i="7"/>
  <c r="N124" i="7" s="1"/>
  <c r="R128" i="7"/>
  <c r="N128" i="7" s="1"/>
  <c r="R132" i="7"/>
  <c r="R136" i="7"/>
  <c r="N136" i="7" s="1"/>
  <c r="R140" i="7"/>
  <c r="R144" i="7"/>
  <c r="N144" i="7" s="1"/>
  <c r="R148" i="7"/>
  <c r="N148" i="7" s="1"/>
  <c r="R152" i="7"/>
  <c r="N152" i="7" s="1"/>
  <c r="R156" i="7"/>
  <c r="N156" i="7" s="1"/>
  <c r="R160" i="7"/>
  <c r="R164" i="7"/>
  <c r="R168" i="7"/>
  <c r="N168" i="7" s="1"/>
  <c r="R172" i="7"/>
  <c r="N172" i="7" s="1"/>
  <c r="R176" i="7"/>
  <c r="N176" i="7" s="1"/>
  <c r="R179" i="7"/>
  <c r="R184" i="7"/>
  <c r="N184" i="7" s="1"/>
  <c r="R188" i="7"/>
  <c r="N188" i="7" s="1"/>
  <c r="R185" i="7"/>
  <c r="N185" i="7" s="1"/>
  <c r="R6" i="7"/>
  <c r="R14" i="7"/>
  <c r="R73" i="7"/>
  <c r="R81" i="7"/>
  <c r="R106" i="7"/>
  <c r="N106" i="7" s="1"/>
  <c r="R122" i="7"/>
  <c r="N122" i="7" s="1"/>
  <c r="R130" i="7"/>
  <c r="N130" i="7" s="1"/>
  <c r="R138" i="7"/>
  <c r="R146" i="7"/>
  <c r="N146" i="7" s="1"/>
  <c r="R154" i="7"/>
  <c r="N154" i="7" s="1"/>
  <c r="R158" i="7"/>
  <c r="N158" i="7" s="1"/>
  <c r="R166" i="7"/>
  <c r="R174" i="7"/>
  <c r="N174" i="7" s="1"/>
  <c r="R186" i="7"/>
  <c r="N186" i="7" s="1"/>
  <c r="R11" i="7"/>
  <c r="R19" i="7"/>
  <c r="R95" i="7"/>
  <c r="R103" i="7"/>
  <c r="N103" i="7" s="1"/>
  <c r="R111" i="7"/>
  <c r="R119" i="7"/>
  <c r="N119" i="7" s="1"/>
  <c r="R127" i="7"/>
  <c r="N127" i="7" s="1"/>
  <c r="R135" i="7"/>
  <c r="N135" i="7" s="1"/>
  <c r="R139" i="7"/>
  <c r="R143" i="7"/>
  <c r="N143" i="7" s="1"/>
  <c r="R147" i="7"/>
  <c r="N147" i="7" s="1"/>
  <c r="R151" i="7"/>
  <c r="R155" i="7"/>
  <c r="R159" i="7"/>
  <c r="R163" i="7"/>
  <c r="R167" i="7"/>
  <c r="N167" i="7" s="1"/>
  <c r="R171" i="7"/>
  <c r="N171" i="7" s="1"/>
  <c r="R175" i="7"/>
  <c r="N175" i="7" s="1"/>
  <c r="R180" i="7"/>
  <c r="N180" i="7" s="1"/>
  <c r="R183" i="7"/>
  <c r="R5" i="7"/>
  <c r="N5" i="7" s="1"/>
  <c r="R9" i="7"/>
  <c r="R33" i="7"/>
  <c r="R68" i="7"/>
  <c r="R76" i="7"/>
  <c r="R84" i="7"/>
  <c r="R97" i="7"/>
  <c r="N97" i="7" s="1"/>
  <c r="R101" i="7"/>
  <c r="N101" i="7" s="1"/>
  <c r="R105" i="7"/>
  <c r="N105" i="7" s="1"/>
  <c r="R109" i="7"/>
  <c r="N109" i="7" s="1"/>
  <c r="R113" i="7"/>
  <c r="N113" i="7" s="1"/>
  <c r="R117" i="7"/>
  <c r="N117" i="7" s="1"/>
  <c r="R121" i="7"/>
  <c r="N121" i="7" s="1"/>
  <c r="R125" i="7"/>
  <c r="N125" i="7" s="1"/>
  <c r="R133" i="7"/>
  <c r="N133" i="7" s="1"/>
  <c r="R137" i="7"/>
  <c r="N137" i="7" s="1"/>
  <c r="R141" i="7"/>
  <c r="N141" i="7" s="1"/>
  <c r="R145" i="7"/>
  <c r="N145" i="7" s="1"/>
  <c r="R149" i="7"/>
  <c r="N149" i="7" s="1"/>
  <c r="R153" i="7"/>
  <c r="N153" i="7" s="1"/>
  <c r="R157" i="7"/>
  <c r="R161" i="7"/>
  <c r="R165" i="7"/>
  <c r="R169" i="7"/>
  <c r="N169" i="7" s="1"/>
  <c r="R173" i="7"/>
  <c r="N173" i="7" s="1"/>
  <c r="R177" i="7"/>
  <c r="N177" i="7" s="1"/>
  <c r="R181" i="7"/>
  <c r="N181" i="7" s="1"/>
  <c r="R18" i="7"/>
  <c r="R34" i="7"/>
  <c r="R77" i="7"/>
  <c r="R98" i="7"/>
  <c r="R102" i="7"/>
  <c r="N102" i="7" s="1"/>
  <c r="R110" i="7"/>
  <c r="N110" i="7" s="1"/>
  <c r="R126" i="7"/>
  <c r="R134" i="7"/>
  <c r="N134" i="7" s="1"/>
  <c r="R142" i="7"/>
  <c r="N142" i="7" s="1"/>
  <c r="R150" i="7"/>
  <c r="N150" i="7" s="1"/>
  <c r="R162" i="7"/>
  <c r="R170" i="7"/>
  <c r="N170" i="7" s="1"/>
  <c r="R178" i="7"/>
  <c r="N178" i="7" s="1"/>
  <c r="R182" i="7"/>
  <c r="R7" i="7"/>
  <c r="R15" i="7"/>
  <c r="R35" i="7"/>
  <c r="R99" i="7"/>
  <c r="N99" i="7" s="1"/>
  <c r="R107" i="7"/>
  <c r="N107" i="7" s="1"/>
  <c r="R115" i="7"/>
  <c r="N115" i="7" s="1"/>
  <c r="R123" i="7"/>
  <c r="R131" i="7"/>
  <c r="N131" i="7" s="1"/>
  <c r="R3" i="7"/>
  <c r="R113" i="18"/>
  <c r="N113" i="18" s="1"/>
  <c r="R132" i="18"/>
  <c r="N132" i="18" s="1"/>
  <c r="R105" i="18"/>
  <c r="N105" i="18" s="1"/>
  <c r="R108" i="18"/>
  <c r="N108" i="18" s="1"/>
  <c r="R106" i="18"/>
  <c r="N106" i="18" s="1"/>
  <c r="R98" i="18"/>
  <c r="N98" i="18" s="1"/>
  <c r="R102" i="18"/>
  <c r="N102" i="18" s="1"/>
  <c r="R118" i="18"/>
  <c r="N118" i="18" s="1"/>
  <c r="R107" i="18"/>
  <c r="N107" i="18" s="1"/>
  <c r="R94" i="18"/>
  <c r="N94" i="18" s="1"/>
  <c r="R99" i="18"/>
  <c r="N99" i="18" s="1"/>
  <c r="R103" i="18"/>
  <c r="N103" i="18" s="1"/>
  <c r="R100" i="18"/>
  <c r="N100" i="18" s="1"/>
  <c r="R205" i="18"/>
  <c r="N205" i="18" s="1"/>
  <c r="R101" i="18"/>
  <c r="N101" i="18" s="1"/>
  <c r="R109" i="18"/>
  <c r="N109" i="18" s="1"/>
  <c r="R216" i="18"/>
  <c r="N216" i="18" s="1"/>
  <c r="R203" i="18"/>
  <c r="N203" i="18" s="1"/>
  <c r="R206" i="18"/>
  <c r="R208" i="18"/>
  <c r="R209" i="18"/>
  <c r="R210" i="18"/>
  <c r="R211" i="18"/>
  <c r="R214" i="18"/>
  <c r="R212" i="18"/>
  <c r="R213" i="18"/>
  <c r="R204" i="18"/>
  <c r="R215" i="18"/>
  <c r="R207" i="18"/>
  <c r="R53" i="18"/>
  <c r="N53" i="18" s="1"/>
  <c r="R5" i="18"/>
  <c r="N5" i="18" s="1"/>
  <c r="R13" i="18"/>
  <c r="N13" i="18" s="1"/>
  <c r="R21" i="18"/>
  <c r="R29" i="18"/>
  <c r="R37" i="18"/>
  <c r="N37" i="18" s="1"/>
  <c r="R45" i="18"/>
  <c r="R57" i="18"/>
  <c r="R65" i="18"/>
  <c r="R73" i="18"/>
  <c r="R81" i="18"/>
  <c r="R89" i="18"/>
  <c r="R97" i="18"/>
  <c r="R120" i="18"/>
  <c r="R128" i="18"/>
  <c r="R137" i="18"/>
  <c r="R145" i="18"/>
  <c r="R153" i="18"/>
  <c r="R161" i="18"/>
  <c r="R165" i="18"/>
  <c r="R169" i="18"/>
  <c r="R173" i="18"/>
  <c r="R177" i="18"/>
  <c r="R181" i="18"/>
  <c r="R185" i="18"/>
  <c r="R189" i="18"/>
  <c r="R193" i="18"/>
  <c r="R197" i="18"/>
  <c r="R201" i="18"/>
  <c r="R6" i="18"/>
  <c r="N6" i="18" s="1"/>
  <c r="R10" i="18"/>
  <c r="N10" i="18" s="1"/>
  <c r="R14" i="18"/>
  <c r="N14" i="18" s="1"/>
  <c r="R18" i="18"/>
  <c r="R22" i="18"/>
  <c r="N22" i="18" s="1"/>
  <c r="R26" i="18"/>
  <c r="N26" i="18" s="1"/>
  <c r="R30" i="18"/>
  <c r="R34" i="18"/>
  <c r="N34" i="18" s="1"/>
  <c r="R38" i="18"/>
  <c r="N38" i="18" s="1"/>
  <c r="R42" i="18"/>
  <c r="R46" i="18"/>
  <c r="R50" i="18"/>
  <c r="R54" i="18"/>
  <c r="R58" i="18"/>
  <c r="R62" i="18"/>
  <c r="N62" i="18" s="1"/>
  <c r="R66" i="18"/>
  <c r="R70" i="18"/>
  <c r="N70" i="18" s="1"/>
  <c r="R74" i="18"/>
  <c r="R78" i="18"/>
  <c r="R82" i="18"/>
  <c r="R86" i="18"/>
  <c r="R90" i="18"/>
  <c r="N90" i="18" s="1"/>
  <c r="R110" i="18"/>
  <c r="R117" i="18"/>
  <c r="R121" i="18"/>
  <c r="R125" i="18"/>
  <c r="R129" i="18"/>
  <c r="R134" i="18"/>
  <c r="R138" i="18"/>
  <c r="R142" i="18"/>
  <c r="R146" i="18"/>
  <c r="R150" i="18"/>
  <c r="R154" i="18"/>
  <c r="R158" i="18"/>
  <c r="R162" i="18"/>
  <c r="R166" i="18"/>
  <c r="R170" i="18"/>
  <c r="R174" i="18"/>
  <c r="R178" i="18"/>
  <c r="R182" i="18"/>
  <c r="R186" i="18"/>
  <c r="R190" i="18"/>
  <c r="R194" i="18"/>
  <c r="R198" i="18"/>
  <c r="R202" i="18"/>
  <c r="R7" i="18"/>
  <c r="R11" i="18"/>
  <c r="N11" i="18" s="1"/>
  <c r="R15" i="18"/>
  <c r="N15" i="18" s="1"/>
  <c r="R19" i="18"/>
  <c r="N19" i="18" s="1"/>
  <c r="R23" i="18"/>
  <c r="R27" i="18"/>
  <c r="N27" i="18" s="1"/>
  <c r="R31" i="18"/>
  <c r="R35" i="18"/>
  <c r="N35" i="18" s="1"/>
  <c r="R39" i="18"/>
  <c r="R43" i="18"/>
  <c r="N43" i="18" s="1"/>
  <c r="R47" i="18"/>
  <c r="N47" i="18" s="1"/>
  <c r="R51" i="18"/>
  <c r="N51" i="18" s="1"/>
  <c r="R55" i="18"/>
  <c r="N55" i="18" s="1"/>
  <c r="R59" i="18"/>
  <c r="R63" i="18"/>
  <c r="N63" i="18" s="1"/>
  <c r="R67" i="18"/>
  <c r="R71" i="18"/>
  <c r="R75" i="18"/>
  <c r="R79" i="18"/>
  <c r="R83" i="18"/>
  <c r="R87" i="18"/>
  <c r="R91" i="18"/>
  <c r="R95" i="18"/>
  <c r="R111" i="18"/>
  <c r="R114" i="18"/>
  <c r="R122" i="18"/>
  <c r="R126" i="18"/>
  <c r="R130" i="18"/>
  <c r="R135" i="18"/>
  <c r="R139" i="18"/>
  <c r="R143" i="18"/>
  <c r="R147" i="18"/>
  <c r="N147" i="18" s="1"/>
  <c r="R151" i="18"/>
  <c r="R155" i="18"/>
  <c r="R159" i="18"/>
  <c r="R163" i="18"/>
  <c r="R167" i="18"/>
  <c r="R171" i="18"/>
  <c r="R175" i="18"/>
  <c r="R179" i="18"/>
  <c r="R183" i="18"/>
  <c r="R187" i="18"/>
  <c r="R191" i="18"/>
  <c r="R195" i="18"/>
  <c r="R199" i="18"/>
  <c r="R9" i="18"/>
  <c r="R17" i="18"/>
  <c r="N17" i="18" s="1"/>
  <c r="R25" i="18"/>
  <c r="R33" i="18"/>
  <c r="R41" i="18"/>
  <c r="R49" i="18"/>
  <c r="N49" i="18" s="1"/>
  <c r="R61" i="18"/>
  <c r="R69" i="18"/>
  <c r="R77" i="18"/>
  <c r="R85" i="18"/>
  <c r="R93" i="18"/>
  <c r="R116" i="18"/>
  <c r="R124" i="18"/>
  <c r="R133" i="18"/>
  <c r="R141" i="18"/>
  <c r="R149" i="18"/>
  <c r="R157" i="18"/>
  <c r="R8" i="18"/>
  <c r="N8" i="18" s="1"/>
  <c r="R12" i="18"/>
  <c r="R16" i="18"/>
  <c r="N16" i="18" s="1"/>
  <c r="R20" i="18"/>
  <c r="N20" i="18" s="1"/>
  <c r="R24" i="18"/>
  <c r="N24" i="18" s="1"/>
  <c r="R28" i="18"/>
  <c r="R32" i="18"/>
  <c r="N32" i="18" s="1"/>
  <c r="R36" i="18"/>
  <c r="R40" i="18"/>
  <c r="N40" i="18" s="1"/>
  <c r="R44" i="18"/>
  <c r="R48" i="18"/>
  <c r="R52" i="18"/>
  <c r="N52" i="18" s="1"/>
  <c r="R56" i="18"/>
  <c r="R60" i="18"/>
  <c r="R64" i="18"/>
  <c r="N64" i="18" s="1"/>
  <c r="R68" i="18"/>
  <c r="R72" i="18"/>
  <c r="R76" i="18"/>
  <c r="R80" i="18"/>
  <c r="R84" i="18"/>
  <c r="R88" i="18"/>
  <c r="R92" i="18"/>
  <c r="R96" i="18"/>
  <c r="R104" i="18"/>
  <c r="R112" i="18"/>
  <c r="R115" i="18"/>
  <c r="R119" i="18"/>
  <c r="R123" i="18"/>
  <c r="R127" i="18"/>
  <c r="R131" i="18"/>
  <c r="R136" i="18"/>
  <c r="R140" i="18"/>
  <c r="R144" i="18"/>
  <c r="R148" i="18"/>
  <c r="R152" i="18"/>
  <c r="R156" i="18"/>
  <c r="R160" i="18"/>
  <c r="R164" i="18"/>
  <c r="R168" i="18"/>
  <c r="R172" i="18"/>
  <c r="R176" i="18"/>
  <c r="R180" i="18"/>
  <c r="R184" i="18"/>
  <c r="R188" i="18"/>
  <c r="R192" i="18"/>
  <c r="R196" i="18"/>
  <c r="R200" i="18"/>
  <c r="N3" i="18"/>
  <c r="N4" i="18"/>
  <c r="N65" i="7"/>
  <c r="N47" i="7"/>
  <c r="AM3" i="7" l="1"/>
  <c r="N3" i="7"/>
  <c r="N166" i="7"/>
  <c r="N157" i="7"/>
  <c r="N161" i="7"/>
  <c r="N162" i="7"/>
  <c r="N164" i="7"/>
  <c r="N155" i="7"/>
  <c r="N160" i="7"/>
  <c r="N165" i="7"/>
  <c r="N159" i="7"/>
  <c r="N163" i="7"/>
  <c r="N4" i="7"/>
  <c r="N58" i="7"/>
  <c r="N20" i="7"/>
  <c r="N34" i="7"/>
  <c r="N6" i="7"/>
  <c r="N19" i="7"/>
  <c r="N98" i="7"/>
  <c r="N9" i="7"/>
  <c r="N18" i="7"/>
  <c r="N76" i="7"/>
  <c r="N35" i="7"/>
  <c r="N33" i="7"/>
  <c r="N16" i="7"/>
  <c r="N10" i="7"/>
  <c r="N8" i="7"/>
  <c r="N188" i="18"/>
  <c r="N140" i="18"/>
  <c r="N84" i="18"/>
  <c r="N124" i="18"/>
  <c r="N9" i="18"/>
  <c r="N155" i="18"/>
  <c r="N122" i="18"/>
  <c r="N59" i="18"/>
  <c r="N162" i="18"/>
  <c r="N110" i="18"/>
  <c r="N30" i="18"/>
  <c r="N181" i="18"/>
  <c r="N137" i="18"/>
  <c r="N89" i="18"/>
  <c r="N57" i="18"/>
  <c r="N210" i="18"/>
  <c r="N200" i="18"/>
  <c r="N184" i="18"/>
  <c r="N168" i="18"/>
  <c r="N152" i="18"/>
  <c r="N136" i="18"/>
  <c r="N119" i="18"/>
  <c r="N96" i="18"/>
  <c r="N80" i="18"/>
  <c r="N48" i="18"/>
  <c r="N149" i="18"/>
  <c r="N116" i="18"/>
  <c r="N69" i="18"/>
  <c r="N33" i="18"/>
  <c r="N199" i="18"/>
  <c r="N183" i="18"/>
  <c r="N167" i="18"/>
  <c r="N151" i="18"/>
  <c r="N135" i="18"/>
  <c r="N114" i="18"/>
  <c r="N87" i="18"/>
  <c r="N71" i="18"/>
  <c r="N39" i="18"/>
  <c r="N23" i="18"/>
  <c r="N7" i="18"/>
  <c r="N190" i="18"/>
  <c r="N174" i="18"/>
  <c r="N158" i="18"/>
  <c r="N142" i="18"/>
  <c r="N125" i="18"/>
  <c r="N74" i="18"/>
  <c r="N58" i="18"/>
  <c r="N42" i="18"/>
  <c r="N193" i="18"/>
  <c r="N177" i="18"/>
  <c r="N161" i="18"/>
  <c r="N128" i="18"/>
  <c r="N81" i="18"/>
  <c r="N45" i="18"/>
  <c r="N215" i="18"/>
  <c r="N212" i="18"/>
  <c r="N209" i="18"/>
  <c r="N156" i="18"/>
  <c r="N104" i="18"/>
  <c r="N36" i="18"/>
  <c r="N77" i="18"/>
  <c r="N187" i="18"/>
  <c r="N91" i="18"/>
  <c r="N194" i="18"/>
  <c r="N146" i="18"/>
  <c r="N46" i="18"/>
  <c r="N207" i="18"/>
  <c r="N196" i="18"/>
  <c r="N180" i="18"/>
  <c r="N164" i="18"/>
  <c r="N148" i="18"/>
  <c r="N131" i="18"/>
  <c r="N115" i="18"/>
  <c r="N92" i="18"/>
  <c r="N76" i="18"/>
  <c r="N60" i="18"/>
  <c r="N44" i="18"/>
  <c r="N28" i="18"/>
  <c r="N12" i="18"/>
  <c r="N141" i="18"/>
  <c r="N93" i="18"/>
  <c r="N61" i="18"/>
  <c r="N25" i="18"/>
  <c r="N195" i="18"/>
  <c r="N179" i="18"/>
  <c r="N163" i="18"/>
  <c r="N130" i="18"/>
  <c r="N111" i="18"/>
  <c r="N83" i="18"/>
  <c r="N67" i="18"/>
  <c r="N202" i="18"/>
  <c r="N186" i="18"/>
  <c r="N170" i="18"/>
  <c r="N154" i="18"/>
  <c r="N138" i="18"/>
  <c r="N121" i="18"/>
  <c r="N86" i="18"/>
  <c r="N54" i="18"/>
  <c r="N189" i="18"/>
  <c r="N173" i="18"/>
  <c r="N153" i="18"/>
  <c r="N120" i="18"/>
  <c r="N73" i="18"/>
  <c r="N204" i="18"/>
  <c r="N214" i="18"/>
  <c r="N208" i="18"/>
  <c r="N172" i="18"/>
  <c r="N123" i="18"/>
  <c r="N68" i="18"/>
  <c r="N157" i="18"/>
  <c r="N41" i="18"/>
  <c r="N171" i="18"/>
  <c r="N139" i="18"/>
  <c r="N75" i="18"/>
  <c r="N178" i="18"/>
  <c r="N129" i="18"/>
  <c r="N78" i="18"/>
  <c r="N197" i="18"/>
  <c r="N165" i="18"/>
  <c r="N21" i="18"/>
  <c r="N192" i="18"/>
  <c r="N176" i="18"/>
  <c r="N160" i="18"/>
  <c r="N144" i="18"/>
  <c r="N127" i="18"/>
  <c r="N112" i="18"/>
  <c r="N88" i="18"/>
  <c r="N72" i="18"/>
  <c r="N56" i="18"/>
  <c r="N133" i="18"/>
  <c r="N85" i="18"/>
  <c r="N191" i="18"/>
  <c r="N175" i="18"/>
  <c r="N159" i="18"/>
  <c r="N143" i="18"/>
  <c r="N126" i="18"/>
  <c r="N95" i="18"/>
  <c r="N79" i="18"/>
  <c r="N31" i="18"/>
  <c r="N198" i="18"/>
  <c r="N182" i="18"/>
  <c r="N166" i="18"/>
  <c r="N150" i="18"/>
  <c r="N134" i="18"/>
  <c r="N117" i="18"/>
  <c r="N82" i="18"/>
  <c r="N66" i="18"/>
  <c r="N50" i="18"/>
  <c r="N18" i="18"/>
  <c r="N201" i="18"/>
  <c r="N185" i="18"/>
  <c r="N169" i="18"/>
  <c r="N145" i="18"/>
  <c r="N97" i="18"/>
  <c r="N65" i="18"/>
  <c r="N29" i="18"/>
  <c r="N213" i="18"/>
  <c r="N211" i="18"/>
  <c r="N206" i="18"/>
  <c r="N139" i="7"/>
  <c r="AK139" i="7"/>
  <c r="AL139" i="7" s="1"/>
  <c r="AM139" i="7" s="1"/>
  <c r="N138" i="7"/>
  <c r="AK138" i="7"/>
  <c r="AL138" i="7" s="1"/>
  <c r="AM138" i="7" s="1"/>
  <c r="N140" i="7"/>
  <c r="AK140" i="7"/>
  <c r="AL140" i="7" s="1"/>
  <c r="AM140" i="7" s="1"/>
</calcChain>
</file>

<file path=xl/sharedStrings.xml><?xml version="1.0" encoding="utf-8"?>
<sst xmlns="http://schemas.openxmlformats.org/spreadsheetml/2006/main" count="10822" uniqueCount="2706">
  <si>
    <t>TIPO DE PROCESO</t>
  </si>
  <si>
    <t>TIPOLOGÍA DEL CONTRATO</t>
  </si>
  <si>
    <t xml:space="preserve">ESTADO ACTUAL DEL CONTRATO </t>
  </si>
  <si>
    <t>PROCESO</t>
  </si>
  <si>
    <t>CONTRATACIÓN DIRECTA</t>
  </si>
  <si>
    <t>INTERADMINISTRATIVO</t>
  </si>
  <si>
    <t>EN EJECUCIÓN</t>
  </si>
  <si>
    <t>ADMINISTRACIÓN DE OBRAS POR VALORIZACIÓN</t>
  </si>
  <si>
    <t>LICITACIÓN PÚBLICA</t>
  </si>
  <si>
    <t>PRESTACIÓN DE SERVICIOS</t>
  </si>
  <si>
    <t>CEDIDO</t>
  </si>
  <si>
    <t>COMUNICACIONES</t>
  </si>
  <si>
    <t>MÍNIMA CUANTÍA</t>
  </si>
  <si>
    <t>SUBASTA INVERSA</t>
  </si>
  <si>
    <t>EN EJECUCIÓN (CESIONARIO)</t>
  </si>
  <si>
    <t>CONTABILIDAD</t>
  </si>
  <si>
    <t>SELECCIÓN ABREVIADA</t>
  </si>
  <si>
    <t>MENOR CUANTÍA</t>
  </si>
  <si>
    <t>TERMINADO</t>
  </si>
  <si>
    <t>CONTROL INTERNO</t>
  </si>
  <si>
    <t>CONCURSO DE MÉRITOS</t>
  </si>
  <si>
    <t>INTERVENTORÍA</t>
  </si>
  <si>
    <t>TERMINADO (CON VIGENCIA)</t>
  </si>
  <si>
    <t>GESTIÓN CONTRACTUAL</t>
  </si>
  <si>
    <t>CONTRATO OBRA</t>
  </si>
  <si>
    <t>EN LIQUIDACIÓN</t>
  </si>
  <si>
    <t>FINANCIERA</t>
  </si>
  <si>
    <t>PRESTACIÓN DE SERVICIOS APOYO A LA GESTIÓN</t>
  </si>
  <si>
    <t>LIQUIDADO</t>
  </si>
  <si>
    <t>GESTIÓN DOCUMENTAL</t>
  </si>
  <si>
    <t xml:space="preserve">MÍNIMA CUANTÍA </t>
  </si>
  <si>
    <t>SUSPENDIDO</t>
  </si>
  <si>
    <t>GESTIÓN DE COBROS</t>
  </si>
  <si>
    <t>CONSULTORÍA</t>
  </si>
  <si>
    <t>RECHAZADO</t>
  </si>
  <si>
    <t>GESTIÓN PREDIAL</t>
  </si>
  <si>
    <t>TERMINADO ANTICIPADAMENTE</t>
  </si>
  <si>
    <t>PLANEACIÓN ESTRATÉGICA</t>
  </si>
  <si>
    <t>PLANEACIÓN FINANCIERA Y PRESUPUESTAL</t>
  </si>
  <si>
    <t>PREFACTIBILIDAD</t>
  </si>
  <si>
    <t>SERVICIO AL CONTRIBUYENTE</t>
  </si>
  <si>
    <t>TESORERÍA</t>
  </si>
  <si>
    <t>TECNOLOGÍA DE LA INFORMACIÓN</t>
  </si>
  <si>
    <t>TRÁMITES LEGALES</t>
  </si>
  <si>
    <t>ADMINISTRATIVA</t>
  </si>
  <si>
    <t>DEFENSA JURÍDICA</t>
  </si>
  <si>
    <t>DIRECCIÓN</t>
  </si>
  <si>
    <t>¿EN QUÉ CONSISTEN?</t>
  </si>
  <si>
    <t>LINK</t>
  </si>
  <si>
    <t>FECHA PUBLICACIÓN CONTRATO</t>
  </si>
  <si>
    <t xml:space="preserve">ENTIDAD CONTRATANTE </t>
  </si>
  <si>
    <t xml:space="preserve">NÚMERO DE CONTRATO </t>
  </si>
  <si>
    <t xml:space="preserve">FECHA DE CONTRATO </t>
  </si>
  <si>
    <t xml:space="preserve">NOMBRE DEL CONTRATISTA </t>
  </si>
  <si>
    <t xml:space="preserve">NIT/CC </t>
  </si>
  <si>
    <t xml:space="preserve">OBJETO DEL CONTRATO </t>
  </si>
  <si>
    <t>NÚMERO DE PROCESO (SECOPII)</t>
  </si>
  <si>
    <t>NOMBRE DEL CONTRATISTA CESIONARIO</t>
  </si>
  <si>
    <t>NIT/CC</t>
  </si>
  <si>
    <t>FECHA DE CESIÓN</t>
  </si>
  <si>
    <t>PORCENTAJE DE AVANCE DEL PLAZO CONTRACTUAL</t>
  </si>
  <si>
    <t>MONTO TOTAL DEL CONTRATO</t>
  </si>
  <si>
    <t>FECHA ACTA DE INICIO</t>
  </si>
  <si>
    <t xml:space="preserve">TIEMPO DE  DURACIÓN DEL CONTRATO </t>
  </si>
  <si>
    <t>DÍAS PENDIENTES DE EJECUCIÓN</t>
  </si>
  <si>
    <t xml:space="preserve">FECHA DE TERMINACIÓN  DEL CONTRATO </t>
  </si>
  <si>
    <t>FECHA TERMINACION ANTICIPADA</t>
  </si>
  <si>
    <t xml:space="preserve">PRÓRROGAS </t>
  </si>
  <si>
    <t>OTROSÍ</t>
  </si>
  <si>
    <t xml:space="preserve">ADICIONES </t>
  </si>
  <si>
    <t>ABOGADO GESTOR</t>
  </si>
  <si>
    <t>SUPERVISOR</t>
  </si>
  <si>
    <t>APOYO A LA SUPERVISIÓN TECNICO</t>
  </si>
  <si>
    <t>APOYO A LA SUPERVISIÓN ADMINISTRATIVO</t>
  </si>
  <si>
    <t>APOYO A LA SUPERVISIÓN FINANCIERO</t>
  </si>
  <si>
    <t>APOYO A LA SUPERVISIÓN CONTABLE</t>
  </si>
  <si>
    <t>APOYO A LA SUPERVISIÓN JURIDICO</t>
  </si>
  <si>
    <t>SECOP I</t>
  </si>
  <si>
    <t>SECOP II</t>
  </si>
  <si>
    <t xml:space="preserve"> SECOP I</t>
  </si>
  <si>
    <t>SECOP  II</t>
  </si>
  <si>
    <t xml:space="preserve">FECHA DE LIQUIDACIÓN DEL CONTRATO </t>
  </si>
  <si>
    <t>OPORTUNIDAD PARA LIQUIDADAR BILATERALMENTE</t>
  </si>
  <si>
    <t>OPORTUNIDAD PARA LIQUIDAR UNILATERALMENTE</t>
  </si>
  <si>
    <t>OPORTUNIDAD PARA LIQUIDAR JUDICIALMENTE</t>
  </si>
  <si>
    <t xml:space="preserve">RAZONES POR EL INCUMPLIMIENTO DE LAS FECHAS PACTADAS </t>
  </si>
  <si>
    <t>FONVALMED</t>
  </si>
  <si>
    <t>2019-01404</t>
  </si>
  <si>
    <t>EMPRESA DE DESARROLLO URBANO -EDU</t>
  </si>
  <si>
    <t>800.223.337-6</t>
  </si>
  <si>
    <t>CONTRATO INTERADMINISTRATIVO DE MANDATO SIN REPRESENTACIÓN PARA LA ACTUALIZACIÓN, AJUSTE Y COMPLEMENTACIÓN DE LOS ESTUDIOS Y DISEÑOS DE LA OBRA SEGUNDA CALZADA AVENIDA 34</t>
  </si>
  <si>
    <t>OCHO (8) MESES</t>
  </si>
  <si>
    <t>https://www.contratos.gov.co/consultas/detalleProceso.do?numConstancia=19-12-9685897&amp;g-recaptcha-response=03AIIukzh38NRMAA18Sept2WbNdb8499srkoQ1vD6r7DEFFMB_NxGl7b6a8eTAeEjD6DkSUjToawpQy5S1zoSeeE_Jsza5dS4w2joebpAIFL8ZrfDDLP8s5IckLmptVz5XTUKqojVtXJgnjYdPDnDU_U8FCuK4VkWlndlU6demw_kArI7XjOFsM6_NnvPuT7zRcEFj13bj8XTI_33qazwbTWsq33PB5U-Nu0-3K1jZuU0jC3bPU5pMGPxCY8otWx3FLYH6q4OcjUR99TPGL4ZjBMvuzd4iew9p2XRpjdNmKKABG5lot2oGJKC6sVCzFvAngCliw5Pn5Up-yeg22JecqVh3eBLB0GfU2i93JCG5ymBlIPZaz61k6YbkI3K6xuZt6FwKREqMiJU-bhEQUla5_f9gpPMHMjhJmlr5T7gk7zJRihr5oxpLPTIt_iTGe5uEEiS17EGPNKgV-cmkHUSzgYETQCutpmUeEBNqbSLHjKn8-ysKJA5LHGHf_LA-oJ34XBasHPbYsjPS</t>
  </si>
  <si>
    <t>2021-01709</t>
  </si>
  <si>
    <t>EMTELCO S.A.S</t>
  </si>
  <si>
    <t>800.237.456-5</t>
  </si>
  <si>
    <t>Contrato interadministrativo para el apoyo a la gestión en las actividades de servicio al ciudadano, cobro persuasivo y cobro preventivo en el Fondo de Valorización del Municipio de Medellín</t>
  </si>
  <si>
    <t xml:space="preserve">DIEZ (10) MESES </t>
  </si>
  <si>
    <t xml:space="preserve">CINCO (5) MESES </t>
  </si>
  <si>
    <t>N/A</t>
  </si>
  <si>
    <t>KELY MARCELA MACÍAS JIMÉNEZ</t>
  </si>
  <si>
    <t>SUB DIRECTOR ADMINISTRATIVO Y FINANCIERO</t>
  </si>
  <si>
    <t>PAULA ANDREA GOMEZ FRANCO</t>
  </si>
  <si>
    <t>https://www.contratos.gov.co/consultas/detalleProceso.do?numConstancia=21-12-11756178&amp;g-recaptcha-response=03AGdBq26SXxcVUeh6_7H3ieRR8eTi1d5f5Mh--4SLNBy2BYsAfWeexDnhNgGQMQo6n1jdp_3FxsoszvRJ_caInA7avqfwE5JfzF6YVRqhYSihkFXNtdU-4-LONWBHmm7XlxFt7LEkDddJMC2rcTU0IFeDzl180WsN-QROM_u9191tTw1eY-tz303hYBPkXKMu6P74X12srQxfoxPtZ2OVJle4tqy_qNTfsqORzickOv_L3iXFxKfHbBmNlxpgjQ1T8CN7mITm1D8AaPN7k1px-hr7Kl-jfjLA10xmvLuaeaZxNXMQQRnEJadWpjiUChp9PXVP2S9EbuZ_TmLO3wg6ZqmpVTZvWpOEESCbtJqhifK4amJE2K_i5_nxFFKZHDIYaOeeXMyq3IaHMGXF789OfZfWemRoc1W_3Gxk3BYfamt5jGg2zpBKyISeDvTm4H0agqjyzqBdYKvdoLcBMYiNbjs_7Hs9o_El6g</t>
  </si>
  <si>
    <t xml:space="preserve">747628417 valor total luego de adicion </t>
  </si>
  <si>
    <t>2021-01713</t>
  </si>
  <si>
    <t>CONSORCIO LOS BALSOS 2021</t>
  </si>
  <si>
    <t>901.458.367-2</t>
  </si>
  <si>
    <t xml:space="preserve">Interventoría para la construcción de la segunda calzada de la Avenida 34, paso a desnivel con la loma de los Balsos (calle 9 sur) y obras complementarias.  </t>
  </si>
  <si>
    <t>C.M 001 de 2020</t>
  </si>
  <si>
    <t>TREINTA Y CUATRO (34) MESES</t>
  </si>
  <si>
    <t>CLARA MARCELA SERNA VASCO</t>
  </si>
  <si>
    <t>JOSE BOLIVAR AROCA</t>
  </si>
  <si>
    <t>https://www.contratos.gov.co/consultas/detalleProceso.do?numConstancia=20-15-11470161&amp;g-recaptcha-response=03AGdBq25fAgHaiMD5l5eC8Z9EVFA-W-xJRy41GhpzR6XyJjmxibOkj4UyIogU5jlQj5vRBHvaj_Q1FhIYByyNfcTukrGsTs8ax3f50QReeYRmPbSisCnio3FdwWSTktUYop5YLOIIPHRtj3tLqW2su6wHuJDkdJhO-8EABYyObWGYaaMv4ugwXwdHpErQgEtlYoMiB1LG3kzSMaRvwBqTWjRtjmtbFQu5pcWeZFmP0yolNrZQCtq0My1is4OI_YuptTrXKjuDgx8QyEqQzrIWkX-faxWSR7M3cUSAaoyN0j6SyEdT4af0glOaX57QCK1AxRQRuvz2x7NdYi5-iKRtzo55pAPOHWoDT7WYhnKtthnch4XmA5Hi-i5sxgE_4fcOFJI6mQe0BIgci8oTZcg8HQBebMbbEs2ZZGDYGhetNed126bx0HbZZfIYjvKUfQr9ndLiFIlalhZC2mg9vUF5l5eyv-wWerVT8Q</t>
  </si>
  <si>
    <t>2021-01714</t>
  </si>
  <si>
    <t>CONSORCIO LOMA LOS PARRA</t>
  </si>
  <si>
    <t>901.454.110-9</t>
  </si>
  <si>
    <t>Interventoría para la construcción de la segunda calzada de la Avenida 34, Paso a desnivel con la Loma de los Parra (calle 1 sur) y obras complementarias</t>
  </si>
  <si>
    <t>C.M. 002 de 2020</t>
  </si>
  <si>
    <t>VEINTINUEVE (29) MESES</t>
  </si>
  <si>
    <t>https://www.contratos.gov.co/consultas/detalleProceso.do?numConstancia=20-15-11470473&amp;g-recaptcha-response=03AGdBq24_RrEpeWERPBoaOnze5a0-6KuLZfjBKD_HqP0AYm5zCt3r8Xvs5PN2RqEwIQ-g2LjHAvp71o0fYhdC_zf12Iv3P_75hMYJfcOoy0eMJd8NMwPfiQL7LOSjEyqasc44QoZPqGN1ag3vPPM2QJD2orEYNm2IKXbVq9UxY5QtTi8WXzTc_U7-hQFH0jZ1Tg2UlItHfu3OAnsYizPkr1Eqiegzjiz8OoSnD7vw1cMshvx3eR--F9w1ek_u9df34UkFskToIkNcN0pq_F5oAhNShm01wp4Fn07auYeDkC3kNPrm9Iz4bk1f5AlNzQYCv3O7FDy5HfAjr--4yKcjFPKGMUJhsmRJQVd6FKDmtT-joHrPoXflCltqDZPyWPwO-IN8LRoz23OkfjtzPn_KfY0A1K0i4yDJOrako4RVHkJ7PvLudkLLaXpEdyJxObEnvjuXxp77L578Cg6oSBJOEAaSmKG_L4os4A</t>
  </si>
  <si>
    <t>2021-01715</t>
  </si>
  <si>
    <t>COOMULTRANSCON</t>
  </si>
  <si>
    <t>811.031.496-4</t>
  </si>
  <si>
    <t>Servicio especial de transporte de pasajeros para el Fondo de Valorización del Municipio de Medellín</t>
  </si>
  <si>
    <t>S.A. 002 DE 2021</t>
  </si>
  <si>
    <t>OCHO (8) MESES Y DIECISIETE (17) DÍAS</t>
  </si>
  <si>
    <t>DOS (02) MESES Y DIEZ (10) DÍAS / DOS (02) MESES Y DIEZ (10) DÍAS</t>
  </si>
  <si>
    <t>PAULA ANDREA OTALVARO GIL</t>
  </si>
  <si>
    <t>https://www.contratos.gov.co/consultas/detalleProceso.do?numConstancia=21-9-471243&amp;g-recaptcha-response=03AGdBq241MlpmtpiWRt_XugO2QxoAJ2C-lMfo8yHPf_1MXwAtxHJAwfoFMsgQxzM3h8HhZ_hkQufg1htiKEcabOLOQyjTtQWECxBcTN68Ucv2db-WE7cRPEInKdVFufHGqSsAbNKJnEqu_jEjgJZtC07-ANaY93OUoxLqiu4xAbai_h87dOSeHzuBf7ORFLFBlcK9z0v5QF_gMcii0wHFq17wWLg8mROCzrWBv0mq2idh2vYygz2IwpDmTIqd2N9H6Vp2hu6-h-dRLQG3QI3KuKe8Olf-vzQrgv7_qtriWMJ5_gMC6LheTobez121P9qkCyyCLW5OYsoomU-W6WDb4uDEbmh85B1C0SWKe5PVLidiwnTGohaV4w3mFmBc6FF3LWKdYPhyZTvO1tyM1U5PXWY3o6iRaDZAqH8MCqVgsd8osIqbzHlaLcS8UEWgMwCXYeVK8Qh7l3XglEg3kf48GQvf0I4W55yN-g</t>
  </si>
  <si>
    <t>2021-01716</t>
  </si>
  <si>
    <t>CONSORCIO LOS PARRA 2021</t>
  </si>
  <si>
    <t>901.464.460-4</t>
  </si>
  <si>
    <t>Construcción de la segunda calzada de la Avenida 34, Paso a desnivel con la Loma de los Parra (calle 1 sur) y obras complementarias</t>
  </si>
  <si>
    <t>L.P. 003 DE 2020</t>
  </si>
  <si>
    <t>VEINTIOCHO (28) MESES</t>
  </si>
  <si>
    <t>https://www.contratos.gov.co/consultas/detalleProceso.do?numConstancia=20-1-213879&amp;g-recaptcha-response=03AGdBq26UC-VRgDg9WxrjB7Qo8vDdWD37IX25--lyuack7-wcvGuiSpa1oS-iBcvKqZrNB3Xumo8ZFglA1UQ79GWh4ZwmHysLHJEJyvCib27A9HGIzNDwQV5pZPHmXEM7ktXa4SRANt40kTljzACCbzXzlNn-R0lQ7IH0M7s00z6_6NcXgtdc7Twa3KGDiWSZ8laTnb65-y_6z2xPP8rjXcIAMfpnpPxnqM0IVJ-61ffW5w08_php_amG8SppDcL63GU6QXR6-T_7Ku7tW7Wqso9KCgEilCY_N-zfuBxARaO6pIS37zocPTdXrtriG162kpPCuE_AeIq50CoarEoY_0inXR49_P4_8eVIfYCYG9oncJwR0GlUlSJS7qoY7jW2PsYh42UvrIGRXIPyzB2OIZgX0hU7mtZBUUvGwjDp4VQyWDG0cmhniPwtOXv_IUlQjkmP-gjhGGZZqXaTnt0UglmHofomSgCAwA</t>
  </si>
  <si>
    <t>2021-01717</t>
  </si>
  <si>
    <t>CONSORCIO FONVAL R.I.H</t>
  </si>
  <si>
    <t>901.465.729-4</t>
  </si>
  <si>
    <t>Construcción de la segunda calzada de la Avenida 34, Paso a desnivel con la Loma de los Balsos (Calle 9 Sur) y obras complementarias</t>
  </si>
  <si>
    <t>L.P 002 DE 2020</t>
  </si>
  <si>
    <t>TREINTA Y TRES (33) MESES</t>
  </si>
  <si>
    <t>https://www.contratos.gov.co/consultas/detalleProceso.do?numConstancia=20-21-20974&amp;g-recaptcha-response=03AGdBq24KO1rtDEqDvYuLQXrOrt-eMmbhsiZIjvyw70ZOfOTxY7aA7odIW4nz2uhd_LJdsXBfCSsEmbcTP1jptg3N-qDSW457YObz_Znuu2ATNjlr65yl1x91VojnqgVueQF1v4kKSxLBpT74gbPjcF3SPTUXcR2T8crokL5BRvfl_EC7F5GAAGukMAsiA_LKKw5rVBGHtCcaY66lYiRo-yvWk2vSvfT5P98F1T1owmDdR7zzOhRdthZFC0phjZelt_uFfITFxIrSeUmHFDNcZ0LYqTRxfzB8Mh87AtH2CIck8AQtWoIFSsp2fmYWMmoznM6knjsL6iqU-Zb79gNhXiDV9xZtOeh7B56bXP4HOYgOyvYJHSJwLqCtgPRxHs1jj-HePnA9ouv8LDEcqREzfv1CoKprO8jwgNeKYoslJmIu36fWchbYCXUbD1kqsc3hyd0OT_AFCXC6IUPTkd9V8f6f8fJb_y_81g</t>
  </si>
  <si>
    <t>2021-01718</t>
  </si>
  <si>
    <t>CARVAJAL SOLUCIONES DE COMUNICACIÓN S.A.S</t>
  </si>
  <si>
    <t>800.096.812-8</t>
  </si>
  <si>
    <t>Servicios de impresión, mensajería expresa masiva y especializada y presentación electrónica de los documentos de cobro de la contribución de valorización y otros documentos expedidos por el Fondo de Valorización del Municipio de Medellín - Fonvalmed bajo la modalidad de outsourcing.</t>
  </si>
  <si>
    <t>LP 001-2021</t>
  </si>
  <si>
    <t>OCHO (8) MESES Y CINCO (05) DÍAS</t>
  </si>
  <si>
    <t xml:space="preserve">TRES (3) MESES </t>
  </si>
  <si>
    <t>DIANA MARCELA SIERRA VALENCIA</t>
  </si>
  <si>
    <t>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t>
  </si>
  <si>
    <t>2021-01722</t>
  </si>
  <si>
    <t>METROPARQUES E.I.C.E</t>
  </si>
  <si>
    <t>890.984.630-1</t>
  </si>
  <si>
    <t>Contrato Interadministrativo para la ejecución del plan de comunicaciones del Fondo de Valorización del Municipio de Medellín - Fonvalmed.</t>
  </si>
  <si>
    <t>SIETE (7) MESES Y VEINTISIETE (27) DÍAS</t>
  </si>
  <si>
    <t>AMPLIACIÓN No. 1 (DOS MESES) - AMPLIACIÓN No. 2 ( CUATRO MESES)</t>
  </si>
  <si>
    <t>TATIANA CARDENAS</t>
  </si>
  <si>
    <t>https://www.contratos.gov.co/consultas/detalleProceso.do?numConstancia=21-12-11930410&amp;g-recaptcha-response=03AGdBq24xUs3EvGbR1q-AMvUSK3zGbjJFXLJy3WUyo5erNqQ2rc57keQLv1OCTVMLcPrgHwJU6CkQLkEiERwOWpUXKG_sdY8bkMfD6kgeHDDHL_1d-FhMdF7e7NfDIA6BNmXc03A0rJbCBqSJAshINdz52gKDh6iVfganyA4tPTCwj7-NlstsvMwpSFZAu2FPTh5tkcA7LlN6YEbzK2LWm7TuFOIZdvGOl9srE7JTBV-lkPpUVgd2mMQzv5HRsgZmIsXE846r0qTyrXAYSawnHzdanxrKzhNrsvwzqsmI5Erz38BsWjBLpdqWQfR7Ha1TDimJsJCaoNbkYANVn1t7zi8GkjYmc_tbOrNKqgrRnlS-Vps9Sy0SXsdGqdeaQg26C7dLl14ryvykDGT6up-ROGi1cq20P_xk_-unW_Z2aKXJCUd5N9_2bwGa4ZTe8lffa2xKDSVs1JddEG9lj_14p-ac93XMb5lSdw</t>
  </si>
  <si>
    <t>2021-01724</t>
  </si>
  <si>
    <t>GRM COLOMBIA S.A.S</t>
  </si>
  <si>
    <t>800.233.801-5</t>
  </si>
  <si>
    <t>Servicio integral para almacenaje y custodia de archivos en el Fondo de Valorización del Municipio de Medellín</t>
  </si>
  <si>
    <t>S.A. 003-2021</t>
  </si>
  <si>
    <t>SIETE (7) MESES</t>
  </si>
  <si>
    <t>AMPLIACIÓN No. 1 (DOS MESES y DIEZ DÍAS) - AMPLIACIÓN No. 2 ( DOS MESES Y VEINTIÚN DÍAS) -AMPLIACIÓN No.3 (DOS MESES)</t>
  </si>
  <si>
    <t>ADICIÓN No. 1 ($10.947.450 INCLUIDO IVA) ADICIÓN No. 2 ($11.380.913)</t>
  </si>
  <si>
    <t>SULY VELASQUEZ HENAO</t>
  </si>
  <si>
    <t>https://www.contratos.gov.co/consultas/detalleProceso.do?numConstancia=21-11-11785236&amp;g-recaptcha-response=03AGdBq24ZDYRWYg6wxnc6KFN_AKN8gc1L7GCXOWJBi3g66SQKfqDz7bxjkgLFhN1GhlzmK6iqNz_s8VQwLNxqATgDNwKfkMQm0THL4AM87bGkRSqtv6cR6AaIqgTAUqPf0BDunOJ4lTCou_fpnDoi7Aa3hy2cGorei5M5hnVzHtLMp-QdfNDZueClBvjPT2faaZd0TnhYnaKEMndNp5vWlSXpmDLUJbQ_b2JPPHhjZ7PEAO65JLryKUAPFEvLZBVuL_royzEbeI3yNOsDa_EjTqu9TrT-c005OIfMjMBdo-qZ42q7W5RphymsxTU5KdoliKAE2zHgzuXEQTuRtpINu89jwvPNiV-U5IsvdqiSy3p5vjBhj30apvb0y4QF29YxSaTP6wv_t9Fe2hwl8UAjyNAUmrQt_qZu-uTWUX9wsUe2XxZNi1RzmAhGtaSLKtS4_JHiiPH_GxlkSZJPIRNBEeULoagBMRAwmJXksGica7j_D34SGMByTqk</t>
  </si>
  <si>
    <t>2021-01726</t>
  </si>
  <si>
    <t xml:space="preserve">EL COLOMBIANO S.A  Y CIA </t>
  </si>
  <si>
    <t>servicio de suscripcion y entrega diaria delperiodico El colombiano la Republica al  Fondo de Valorizacion del Municiopio de Medellin</t>
  </si>
  <si>
    <t>DOCE (12) MESES</t>
  </si>
  <si>
    <t>CAROLINA GOMEZ FRANCO</t>
  </si>
  <si>
    <t>https://www.contratos.gov.co/consultas/detalleProceso.do?numConstancia=21-12-11987084&amp;g-recaptcha-response=03ANYolqvcM2N0lXzhmJTs_6y7D3DcR4IMvyG4iubM1ZEsYvJUaMLPSAQamlL8OK0gIWboOmeX1hn7ZX19S8aF7Dl9PeeMYexpk5RuyQwwfm3zXZZGqjTeI-vea0gqFEXBl3MuRn4ZuWAq-2JGy5kXmYNSJShZ_UJzf4gDgYUWjfQclDfin5q_V08rpY5_Lh2mV7-RrZ2FGdPYgDfsCD3PssZJsEDq4zWbagMqYFP8HxZNCsMg3pBs0dnbHnxiSw9V3DznnBj89C6Gu2epa_Gv2gMme8Snv5-8lF5YBRVQsn_DlttEngC4MSW1PTmmc5yCiQy713Xl3-DckTlTaNqpj5zq6nLNQGdlymSGN_g8rKEi6LeYl1aW0KKSPno6zpvZvBoVsB4tqHHFYEogDHieJDDghIz58jYGkMHCwrff6DkKfEnmYq2p_6LAszz9wMMytnj3XeA5OBwLvCag3I60WvzbY-VzeXMQsg</t>
  </si>
  <si>
    <t>2021-01734</t>
  </si>
  <si>
    <t>MARMA SOLUCIONES EN MANTENIMIENTO S.A.S</t>
  </si>
  <si>
    <t>901.248.018-6</t>
  </si>
  <si>
    <t>Prestación del servicio integral de aseo y cafetería en el Fondo de Valorización del Municipio de Medellín</t>
  </si>
  <si>
    <t>M.C. 010 DE 2021</t>
  </si>
  <si>
    <t>CINCO (5) MESES Y VEINTE (20) DÍAS</t>
  </si>
  <si>
    <t xml:space="preserve">AMPLIACION. No (UN (1) MES Y QUINCE (15) ) DIAS </t>
  </si>
  <si>
    <t>https://www.contratos.gov.co/consultas/detalleProceso.do?numConstancia=21-13-12060074&amp;g-recaptcha-response=03AGdBq26QzQSIuNnjjl-OS28i85X0A7gXyW8ySOyJTRJu8Mp6aZhvXWhLpE-zkCO_WFahljXN68-5i-EYKaD9F9cI4zRParVN6COEFt0eCv2S9myoN0sfyCOlS58vTMponeY-k9dLK4GyegTS4e4ig9NPlsUObhDcq61VsJ35zbbBonMpeBnh3DMkR1LUlfS0waNHcQ-VzIHyTTNjFExXQ_vjdI_jLifNiY7IhhXDQl_XGLuok1XXXzAsVMu6BQNDpkIyPWEwgGdyNh7mpip8bxLdB9nD-B7Oi1TKBfXSRctYrtVQI-MCbcsxX5YfDOSiVfuDKmY8GwAOxsP1kxHKCrBT58U_Uaj1OcTNyiYt_VJFq4yicZcs25t1n3tkXPqdidrfdTM1ijrTUNYvKcePFyF9eaBO2tO3ItVIDqwXWYDzze2qBalOpzy969mogyr4HV1vsxQslVwDWXZ2AKfSIFlkPAqMMhdIGDtomZ9RE6a2kDcOnIGpefY</t>
  </si>
  <si>
    <t>2021-01741</t>
  </si>
  <si>
    <t>CORPORACIÓN LONJA PROPIEDAD RAÍZ DE MEDELLÍN
 Y ANTIOQUIA</t>
  </si>
  <si>
    <t>811.016.935-3</t>
  </si>
  <si>
    <t>Prestar los servicios profesionales especializados para realizar avalúos comerciales corporativos, para estimar los valores del suelo sin proyecto y con proyecto, como insumo para realizar el estudio de prefactibilidad que determine la viabilidad de financiar el proyecto objeto de estudio, por
contribución de valorización</t>
  </si>
  <si>
    <t>CM 002-2021</t>
  </si>
  <si>
    <t>$ 377,740,139</t>
  </si>
  <si>
    <t xml:space="preserve">CUATRO (4) MESES Y QUINCE (15) DIAS  </t>
  </si>
  <si>
    <t>AMPLIACION No. CUATRO (4) MESES Y VEINTISIETE (27) DIAS</t>
  </si>
  <si>
    <t>ADICION No. $181.259.861</t>
  </si>
  <si>
    <t>FABIO ALEJANDRO MACIAS RESTREPO</t>
  </si>
  <si>
    <t>https://www.contratos.gov.co/consultas/detalleProceso.do?numConstancia=21-15-12011417&amp;g-recaptcha-response=03AGdBq25tOs1e3LJIqceFU4E7_wGeMNmnWyT0W55ECwO1iq0RxZWqoBSMWVEATtvFr_AoAFqirK0oaFgvLI96IMB0RZ6txirGFOZps0P-O1mdabrKxTsoYGP7e1OUQEV6Zgl5N5JVQqmGhnlZdeKrAsZvydOzrHn-87suc2cuzC0-hJutPGqDavLuNtFIxWP9yXrqNaFcLfEN8yV0fZu2RTElWAZB2lArcyyJx4jb1HleMANYzVePRRTxNgXug2k8my9Z-DLq8nc9U_2peycvIsmnDcHovOcDmp__XTqAfbDKGWE7wNmNVIDoE_mT16OWkpMVQg8OVmWoDmp9OnAPffftO0fyEU0ZWKB7CoRqLCEOVUiPPzMY7PD02vZUrlJxFzNOt09gdbYJiKSw069hR8RD6jPXWxKY2gw5XdIKsmLStEAnriaplkLhwZdCMNVZjqeBi4fl0PF9CYCbROXyXeehxiLrYdcJZw</t>
  </si>
  <si>
    <t xml:space="preserve">SE SUSPENDE CONTRATO EL DIA  20 DE ABRIL DE 2022 </t>
  </si>
  <si>
    <t>2021-01820</t>
  </si>
  <si>
    <t>UNE EPM TELECOMUNICACIONES S.A</t>
  </si>
  <si>
    <t>900.092.385-9</t>
  </si>
  <si>
    <t>Contrato interadministrativo para la prestación del servicio de telecomunicaciones y de seguridad perimetral, que incluye alquiler de equipos para el Fondo de Valorización del Municipio de Medellín</t>
  </si>
  <si>
    <t>CD 2021-01820</t>
  </si>
  <si>
    <t>NUEVE (9) MESES</t>
  </si>
  <si>
    <t>VICTOR EMILIO GIRALDO HENAO</t>
  </si>
  <si>
    <t>https://community.secop.gov.co/Public/Tendering/OpportunityDetail/Index?noticeUID=CO1.NTC.2288971&amp;isFromPublicArea=True&amp;isModal=False</t>
  </si>
  <si>
    <t>2021-01821</t>
  </si>
  <si>
    <t>UNIPAR ALQUILERES DE COMPUTADORES  S.A.S</t>
  </si>
  <si>
    <t>830.118.348-7</t>
  </si>
  <si>
    <t>Alquiler de equipos de tecnología requeridos para cumplir con las actividades del Fondo de Valorización del Municipio de Medellín</t>
  </si>
  <si>
    <t>MC 013-2021</t>
  </si>
  <si>
    <t>DOS (2) MESES Y VEINTIOCHO (28) DIAS</t>
  </si>
  <si>
    <t>ADICIÓN No. 01 ( UN MES)-ADICIÓN No. 02 (DOS (2) MESES)</t>
  </si>
  <si>
    <t>No Aplica</t>
  </si>
  <si>
    <t xml:space="preserve">ADICIÓN No. 1 ($8,000,000 INCLUIDO IVA). </t>
  </si>
  <si>
    <t>https://www.secop.gov.co/CO1ContractsManagement/Tendering/ProcurementContractEdit/View?docUniqueIdentifier=CO1.PCCNTR.2904338&amp;prevCtxUrl=https%3a%2f%2fwww.secop.gov.co%2fCO1ContractsManagement%2fTendering%2fProcurementContractManagement%2fIndex&amp;prevCtxLbl=Contratos+</t>
  </si>
  <si>
    <t>2021-01823</t>
  </si>
  <si>
    <t>FITCH RATINGS COLOMBIA S.A</t>
  </si>
  <si>
    <t>800.214.001-9</t>
  </si>
  <si>
    <t>Prestación de servicios profesionales de calificación de capacidad de pago de largo y corto plazo del Fondo de Valorización del Municipio de Medellín por parte de LA CALIFICADORA de conformidad con las metodologías debidamente aprobadas por la Calificadora y con la regulación vigente.</t>
  </si>
  <si>
    <t>CUATRO (4) SEMANAS Y (12 MESES DE VIGENCIA INCLUIDO LAS 4 SEMANAS)</t>
  </si>
  <si>
    <t>https://www.secop.gov.co/CO1ContractsManagement/Tendering/ProcurementContractEdit/View?docUniqueIdentifier=CO1.PCCNTR.2997707&amp;prevCtxUrl=https%3a%2f%2fwww.secop.gov.co%2fCO1ContractsManagement%2fTendering%2fProcurementContractManagement%2fIndex&amp;prevCtxLbl=Contratos+</t>
  </si>
  <si>
    <t>2021-01828</t>
  </si>
  <si>
    <t>NIMBUTECH S.A.S.</t>
  </si>
  <si>
    <t>900.672.953-1</t>
  </si>
  <si>
    <t>Adquisición, suscripción al soporte y actualización de
licencias de Microsoft y Adobe para el Fondo de
Valorización del Municipio de Medellín – Fonvalmed</t>
  </si>
  <si>
    <t>MC 014-2021</t>
  </si>
  <si>
    <t>DIEZ (10) DIAS (VIGENCIA POR 12 MESES)</t>
  </si>
  <si>
    <t>https://www.secop.gov.co/CO1ContractsManagement/Tendering/ProcurementContractEdit/View?docUniqueIdentifier=CO1.PCCNTR.3051175&amp;prevCtxUrl=https%3a%2f%2fwww.secop.gov.co%2fCO1ContractsManagement%2fTendering%2fProcurementContractManagement%2fIndex&amp;prevCtxLbl=Contratos+</t>
  </si>
  <si>
    <t>2021-01829</t>
  </si>
  <si>
    <t>ORACLE COLOMBIA LTDA</t>
  </si>
  <si>
    <t>800.103.052-8</t>
  </si>
  <si>
    <t>Actualización, renovación y mantenimiento al motor de base de datos</t>
  </si>
  <si>
    <t>CD 2021-01829</t>
  </si>
  <si>
    <t>UN (1) MES CON EJECUCION DEL 1 DIC 2022 HASTA 30 NOV 2022</t>
  </si>
  <si>
    <t>https://www.secop.gov.co/CO1ContractsManagement/Tendering/ProcurementContractEdit/View?docUniqueIdentifier=CO1.PCCNTR.3084431&amp;prevCtxUrl=https%3a%2f%2fwww.secop.gov.co%2fCO1ContractsManagement%2fTendering%2fProcurementContractManagement%2fIndex&amp;prevCtxLbl=Contratos+</t>
  </si>
  <si>
    <t>2022-01835</t>
  </si>
  <si>
    <t>JUAN ESTEBAN MONTOYA</t>
  </si>
  <si>
    <t>Prestación de servicios personales profesionales como contratista independiente, sin vínculo laboral por su propia cuenta y riesgo en el proceso de gestión financiera subproceso de gestión contable en el Fondo de Valorización del Municipio de Medellín</t>
  </si>
  <si>
    <t>CPS 07</t>
  </si>
  <si>
    <t>5 MESES Y 27 DIAS</t>
  </si>
  <si>
    <t>MANUEL SALVADOR OLIVEROS CASTRILLON</t>
  </si>
  <si>
    <t>https://community.secop.gov.co/Public/Tendering/ContractNoticePhases/View?PPI=CO1.PPI.16542018&amp;isFromPublicArea=True&amp;isModal=False</t>
  </si>
  <si>
    <t>2022-01836</t>
  </si>
  <si>
    <t>EDDY JAQUELINE JARAMILLO JARAMILLO</t>
  </si>
  <si>
    <t>Prestación de servicios profesionales como contratista independiente, sin trabajo por su propia cuenta y riesgo en el Proceso de Gestión Financiera "subproceso gestión de recaudo, inversiones y pagos" del Fondo de Valorización del Municipio de Medellín</t>
  </si>
  <si>
    <t>CPS 014</t>
  </si>
  <si>
    <t>ANA MARIA CORREA ALVAREZ</t>
  </si>
  <si>
    <t>https://community.secop.gov.co/Public/Tendering/ContractNoticePhases/View?PPI=CO1.PPI.16542029&amp;isFromPublicArea=True&amp;isModal=False</t>
  </si>
  <si>
    <t>2022-01837</t>
  </si>
  <si>
    <t>MARIA CAMILA CANO CASTRO</t>
  </si>
  <si>
    <t>Prestación de servicios profesionales vinculados como contratista independiente sin trabajo por su propia cuenta y riesgo como apoyo al proceso de Gestión Contractual del Fondo de Valorización del Municipio de Medellín</t>
  </si>
  <si>
    <t>CPS 04</t>
  </si>
  <si>
    <t>5 MESES Y 28 DIAS</t>
  </si>
  <si>
    <t>URIEL GOMEZ GRISALES</t>
  </si>
  <si>
    <t>https://community.secop.gov.co/Public/Tendering/OpportunityDetail/Index?noticeUID=CO1.NTC.2490891&amp;isFromPublicArea=True&amp;isModal=False</t>
  </si>
  <si>
    <t>2022-01838</t>
  </si>
  <si>
    <t>Prestación de servicios profesionales especializados como contratista independiente, sin vínculo laboral por su propia cuenta y riesgo como Abogada en el proceso de Gestión Contractual del Fondo de Valorización del Municipio de Medellín.</t>
  </si>
  <si>
    <t>CPS 02</t>
  </si>
  <si>
    <t>https://community.secop.gov.co/Public/Tendering/ContractNoticePhases/View?PPI=CO1.PPI.16541141&amp;isFromPublicArea=True&amp;isModal=False</t>
  </si>
  <si>
    <t>2022-01839</t>
  </si>
  <si>
    <t>JOHN FREDY RUEDA ZULETA</t>
  </si>
  <si>
    <t>Prestación de servicios profesionales como contratista independiente, sin trabajo por su propia cuenta y riesgo como Ingeniero en el proceso de Tecnologías de la Información del Fondo de Valorización del Municipio de Medellín</t>
  </si>
  <si>
    <t>CPS 09</t>
  </si>
  <si>
    <t>VICTOR EMILIO GIRADO HENAO</t>
  </si>
  <si>
    <t>https://community.secop.gov.co/Public/Tendering/ContractNoticePhases/View?PPI=CO1.PPI.16541511&amp;isFromPublicArea=True&amp;isModal=False</t>
  </si>
  <si>
    <t>CONTRATO CEDIDO EL 14 DE FEBRERO A LAS CONTRATISTS VICTOR EMILIO GIRALDO QUE INICIA A PARTIR DEL 15 DE FEBRERO DE 2022</t>
  </si>
  <si>
    <t>2022-01840</t>
  </si>
  <si>
    <t xml:space="preserve">NATALIA ANDREA OROZCO JARAMILLO </t>
  </si>
  <si>
    <t>Prestación de servicios profesionales como contratista independiente, sin vínculo laboral por su propia cuenta y riesgo como Abogada de apoyo en el proceso de Gestión jurídica "Subproceso Gestión de Cobros" del Fondo de Valorización del Municipio de Medellín</t>
  </si>
  <si>
    <t>CPS 08</t>
  </si>
  <si>
    <t>LUIS JAVIER ALVAREZ</t>
  </si>
  <si>
    <t>https://community.secop.gov.co/Public/Tendering/ContractNoticePhases/View?PPI=CO1.PPI.16542040&amp;isFromPublicArea=True&amp;isModal=False</t>
  </si>
  <si>
    <t>2022-01841</t>
  </si>
  <si>
    <t>CAROLINA JIMÉNEZ ZUÑIGA</t>
  </si>
  <si>
    <t>Prestación de servicios personales como contratista independiente, sin vínculo laboral por su propia cuenta y riesgo para el apoyo al proceso de gestión administrativa en el "subproceso gestión documental" del Fondo de Valorización del Municipio de Medellín</t>
  </si>
  <si>
    <t>CPS 011</t>
  </si>
  <si>
    <t xml:space="preserve">YOHANA ANDREA GUERRA CORREA- MARIA ALEXANDRA RODAS GALLEGO
</t>
  </si>
  <si>
    <t>43970495- 43617401</t>
  </si>
  <si>
    <t>https://community.secop.gov.co/Public/Tendering/ContractNoticePhases/View?PPI=CO1.PPI.16540096&amp;isFromPublicArea=True&amp;isModal=False</t>
  </si>
  <si>
    <t>CONTRATO CEDIDO EL 14 DE FEBRERO A LAS CONTRATISTS YOHANA GUERRA QUE INICIA A PARTIR DEL 15 DE FEBRERO DE 2022 - SE REALIZA NUEVA CESION A LA CONTRATISTA MARIA ALEXANDRA RODAS EL DIA 7 DE JUNIO DE 2022</t>
  </si>
  <si>
    <t>2022-01842</t>
  </si>
  <si>
    <t>JOSÉ BOLÍVAR AROCA</t>
  </si>
  <si>
    <t>Prestación de servicios profesionales como contratista independiente especializado, sin vínculo laboral por su propia cuenta y riesgo, como Ingeniero en las actividades del proceso de Administración de Obras por Valorización del Fondo de Valorización del Municipio de Medellín</t>
  </si>
  <si>
    <t>CPS 06</t>
  </si>
  <si>
    <t>JUAN DIEGO GALLEGO MARTINEZ</t>
  </si>
  <si>
    <t>https://community.secop.gov.co/Public/Tendering/ContractNoticePhases/View?PPI=CO1.PPI.16542006&amp;isFromPublicArea=True&amp;isModal=False</t>
  </si>
  <si>
    <t>2022-01843</t>
  </si>
  <si>
    <t>PAULA ANDREA ACEVEDO GIRALDO</t>
  </si>
  <si>
    <t>Prestación de servicios profesionales especializados como contratista independiente, sin vínculo laboral por su propia cuenta y riesgo en el proceso de Gestión Financiera, subproceso "Planeación Financiera y Presupuestal" del Fondo de Valorización del Municipio de Medellín</t>
  </si>
  <si>
    <t>CPS 05</t>
  </si>
  <si>
    <t>https://community.secop.gov.co/Public/Tendering/ContractNoticePhases/View?PPI=CO1.PPI.16540097&amp;isFromPublicArea=True&amp;isModal=False</t>
  </si>
  <si>
    <t>2022-01844</t>
  </si>
  <si>
    <t>YASSER ISSA ZAPATA</t>
  </si>
  <si>
    <t xml:space="preserve">	Prestación de servicios personales como contratista independiente, sin vínculo laboral por su propia cuenta y riesgo, como apoyo a la gestión en el Proceso de Tecnología de la Información del Fondo de Valorización del Municipio de Medellín</t>
  </si>
  <si>
    <t>CPS 010</t>
  </si>
  <si>
    <t>https://community.secop.gov.co/Public/Tendering/ContractNoticePhases/View?PPI=CO1.PPI.16540088&amp;isFromPublicArea=True&amp;isModal=False</t>
  </si>
  <si>
    <t>2022-01845</t>
  </si>
  <si>
    <t>Prestación de servicios profesionales como contratista independiente, sin laboral por su propia cuenta y riesgo, como Abogado Especializado en las actividades del proceso de Gestión contractual en el Fondo de Valorización del Municipio de Medellín</t>
  </si>
  <si>
    <t>CPS 03</t>
  </si>
  <si>
    <t>LEON DAVID QUINTERO RESTREPO</t>
  </si>
  <si>
    <t>https://community.secop.gov.co/Public/Tendering/ContractNoticePhases/View?PPI=CO1.PPI.16541501&amp;isFromPublicArea=True&amp;isModal=False</t>
  </si>
  <si>
    <t>CONTRATO CEDIDO EL 10 DE MAYO AL CONTRATISTA LEON DAVID QUINTERO QUE DIO INICIO A PARTIR DEL 10 DE MAYO DE 2022</t>
  </si>
  <si>
    <t>2022-01846</t>
  </si>
  <si>
    <t>DAVID SANTIAGO HUERTAS</t>
  </si>
  <si>
    <t xml:space="preserve">	Prestación de servicios profesionales como contratista independiente, sin vínculo laboral por su propia cuenta y riesgo en el proceso de Planeación Estratégica del Fondo de Valorización del Municipio de Medellín.</t>
  </si>
  <si>
    <t>CPS 015</t>
  </si>
  <si>
    <t>5 MESES Y 26 DIAS</t>
  </si>
  <si>
    <t>https://community.secop.gov.co/Public/Tendering/ContractNoticePhases/View?PPI=CO1.PPI.16569082&amp;isFromPublicArea=True&amp;isModal=False</t>
  </si>
  <si>
    <t>2022-01847</t>
  </si>
  <si>
    <t>INFORMACION Y TECNOLOGIA S.A.S</t>
  </si>
  <si>
    <t>800.134.978-0</t>
  </si>
  <si>
    <t>Uso, soporte y mantenimiento de la red de datos interna del Aeropuerto Olaya Herrera</t>
  </si>
  <si>
    <t>CD-004-2022</t>
  </si>
  <si>
    <t xml:space="preserve">ONCE (11) MESES Y TRECE (13) DIAS </t>
  </si>
  <si>
    <t>https://community.secop.gov.co/Public/Tendering/ContractNoticePhases/View?PPI=CO1.PPI.16772719&amp;isFromPublicArea=True&amp;isModal=False</t>
  </si>
  <si>
    <t>2022-01848</t>
  </si>
  <si>
    <t xml:space="preserve">XENCO S.A </t>
  </si>
  <si>
    <t>811.009.452-9</t>
  </si>
  <si>
    <t>Actualización, mantenimiento, soporte y ajustes al sistema financiero-contable ERP-SAFIX</t>
  </si>
  <si>
    <t>CD-002-2022</t>
  </si>
  <si>
    <t>https://community.secop.gov.co/Public/Tendering/ContractNoticePhases/View?PPI=CO1.PPI.16772409&amp;isFromPublicArea=True&amp;isModal=False</t>
  </si>
  <si>
    <t>2022-01849</t>
  </si>
  <si>
    <t xml:space="preserve">PROCESS ON LINE S.A.S </t>
  </si>
  <si>
    <t>900.255.484-0</t>
  </si>
  <si>
    <t>Servicios PAAS de herramienta Bussiness Process Management Suite (BPMS) en modalidad Cloud Computing y apoyo en la automatización de procesos del fondo de Valorización del Municipio de Medellín</t>
  </si>
  <si>
    <t>CD-001-2022</t>
  </si>
  <si>
    <t>https://community.secop.gov.co/Public/Tendering/ContractNoticePhases/View?PPI=CO1.PPI.16554894&amp;isFromPublicArea=True&amp;isModal=False</t>
  </si>
  <si>
    <t>2022-01850</t>
  </si>
  <si>
    <t>Prestación de servicios profesionales especializados como contratista independiente, sin vínculo laboral por su propia cuenta y riesgo, en el proceso de Administración de la Contribución "subprocesos de Facturación y Cartera" del Fondo de Valorización del Municipio de Medellín</t>
  </si>
  <si>
    <t>CPS 013</t>
  </si>
  <si>
    <t>https://community.secop.gov.co/Public/Tendering/ContractNoticePhases/View?PPI=CO1.PPI.16542019&amp;isFromPublicArea=True&amp;isModal=False</t>
  </si>
  <si>
    <t>2022-01851</t>
  </si>
  <si>
    <t>ANA MARIA JARAMILLO VERGARA</t>
  </si>
  <si>
    <t>Prestación de servicios profesionales como contratista independiente, sin vínculo laboral por su propia cuenta y riesgo, como Abogada en el Proceso de Gestión jurídica "Subproceso de trámites legales" del Fondo de valorización del Municipio de Medellín</t>
  </si>
  <si>
    <t>CPS 016</t>
  </si>
  <si>
    <t>https://community.secop.gov.co/Public/Tendering/ContractNoticePhases/View?PPI=CO1.PPI.16569817&amp;isFromPublicArea=True&amp;isModal=False</t>
  </si>
  <si>
    <t>2022-01852</t>
  </si>
  <si>
    <t>CAROLINA QUINTERO BUSTAMANTE</t>
  </si>
  <si>
    <t>Prestación de servicios personales como contratista independiente, sin vínculo laboral por su propia cuenta y riesgo para el apoyo a la gestión en las actividades del área administrativa y financiera en el Fondo de Valorización del Municipio de Medellín</t>
  </si>
  <si>
    <t>CPS 012</t>
  </si>
  <si>
    <t>https://community.secop.gov.co/Public/Tendering/ContractNoticePhases/View?PPI=CO1.PPI.16542014&amp;isFromPublicArea=True&amp;isModal=False</t>
  </si>
  <si>
    <t>2022-01854</t>
  </si>
  <si>
    <t>WILDER FERNEY ATEHORTUA MIRA</t>
  </si>
  <si>
    <t>Prestación de servicios profesionales especializados como contratista independiente, sin vínculo laboral por su propia cuenta y riesgo, como Abogado en el proceso de Gestión jurídica "Subproceso de Gestión Predial" del Fondo de Valorización del Municipio de Medellín</t>
  </si>
  <si>
    <t>CPS 024</t>
  </si>
  <si>
    <t>5 MESES Y 21 DIAS</t>
  </si>
  <si>
    <t>https://community.secop.gov.co/Public/Tendering/ContractNoticePhases/View?PPI=CO1.PPI.16645854&amp;isFromPublicArea=True&amp;isModal=False</t>
  </si>
  <si>
    <t>2022-01855</t>
  </si>
  <si>
    <t>BEATRIZ ELENA ALVAREZ FRANCO</t>
  </si>
  <si>
    <t>Prestación de servicios profesionales como contratista independiente, sin trabajo por su propia cuenta y riesgo en el proceso de Administración de Obras por Valorización del fondo de Valorización del Municipio de Medellín</t>
  </si>
  <si>
    <t>CPS 018</t>
  </si>
  <si>
    <t>https://community.secop.gov.co/Public/Tendering/ContractNoticePhases/View?PPI=CO1.PPI.16626370&amp;isFromPublicArea=True&amp;isModal=False</t>
  </si>
  <si>
    <t>2022-01856</t>
  </si>
  <si>
    <t>DIANA LUCIA GOMEZ MARIN</t>
  </si>
  <si>
    <t>Prestación de servicios profesionales como contratista independiente, sin vínculo laboral por su propia cuenta y riesgo como profesional en los Procesos de Gestión Financiera y Administración de la Contribución del Fondo de Valorización del Municipio de Medellín</t>
  </si>
  <si>
    <t>CPS 019</t>
  </si>
  <si>
    <t>https://community.secop.gov.co/Public/Tendering/ContractNoticePhases/View?PPI=CO1.PPI.16627359&amp;isFromPublicArea=True&amp;isModal=False</t>
  </si>
  <si>
    <t>2022-01857</t>
  </si>
  <si>
    <t>FABER JULIAN TREJOS VANEGAS</t>
  </si>
  <si>
    <t xml:space="preserve">	Prestación de servicios personales como contratista independiente, sin vínculo laboral por su propia cuenta y riesgo como Apoyo a la Gestión en el Proceso de Administración de Obras por Valorización del Fondo de Valorización del Municipio de Medellín</t>
  </si>
  <si>
    <t>CPS 023</t>
  </si>
  <si>
    <t>HOWAR GABRIEL DAVILA ANGULO</t>
  </si>
  <si>
    <t>5 MESES Y 20 DIAS</t>
  </si>
  <si>
    <t>https://community.secop.gov.co/Public/Tendering/ContractNoticePhases/View?PPI=CO1.PPI.16628773&amp;isFromPublicArea=True&amp;isModal=False</t>
  </si>
  <si>
    <t>CONTRATO CEDIDO EL 14 DE FEBRERO A LAS CONTRATISTS HOWAR GABRIEL DAVILA QUE INICIA A PARTIR DEL 15 DE FEBRERO DE 2022</t>
  </si>
  <si>
    <t>2022-01858</t>
  </si>
  <si>
    <t>JHON LESVIS MORENO PEREA</t>
  </si>
  <si>
    <t>Prestación de servicios personales como contrato de vínculo independiente, sin trabajo por su propia cuenta y riesgo, como apoyo a la gestión en el proceso de Tecnología de la Información del Fondo de Valorización del Municipio de Medellín</t>
  </si>
  <si>
    <t>CPS 021</t>
  </si>
  <si>
    <t>https://community.secop.gov.co/Public/Tendering/ContractNoticePhases/View?PPI=CO1.PPI.16628085&amp;isFromPublicArea=True&amp;isModal=False</t>
  </si>
  <si>
    <t>2022-01859</t>
  </si>
  <si>
    <t>JUAN CAMILO CALDERON ARIAS</t>
  </si>
  <si>
    <t>Prestación de servicios personales como contratista independiente, sin vínculo laboral por su propia cuenta y riesgo como tramitador y apoyo a la gestión del proceso de Gestión Administrativa del Fondo de Valorización del Municipio de Medellín.</t>
  </si>
  <si>
    <t>CPS 028</t>
  </si>
  <si>
    <t>OK</t>
  </si>
  <si>
    <t>https://community.secop.gov.co/Public/Tendering/ContractNoticePhases/View?PPI=CO1.PPI.16675428&amp;isFromPublicArea=True&amp;isModal=False</t>
  </si>
  <si>
    <t>TERMINACION ANTICIPADA DEL CONTRATO 23 DE MAYO DE 2022</t>
  </si>
  <si>
    <t>2022-01860</t>
  </si>
  <si>
    <t>DEICY DAYANA RESTREPO BOLIVAR</t>
  </si>
  <si>
    <t>Prestación de servicios personales como contratista independiente, sin vínculo laboral por su propia cuenta y riesgo para el apoyo a la gestión en el proceso de Gestión Administrativa "Subproceso Gestión Documental" del Fondo de Valorización del Municipio de Medellín</t>
  </si>
  <si>
    <t>CPS 022</t>
  </si>
  <si>
    <t>https://community.secop.gov.co/Public/Tendering/ContractNoticePhases/View?PPI=CO1.PPI.16628715&amp;isFromPublicArea=True&amp;isModal=False</t>
  </si>
  <si>
    <t>2022-01861</t>
  </si>
  <si>
    <t>Prestación de servicios personales como contratista independiente, sin vínculo laboral por su propia cuenta y riesgo, como apoyo a la gestión en el proceso de Gestión Administrativa "Subproceso de Gestión documental" del Fondo de Valorización del Municipio de Medellín.</t>
  </si>
  <si>
    <t>CPS 020</t>
  </si>
  <si>
    <t>https://community.secop.gov.co/Public/Tendering/ContractNoticePhases/View?PPI=CO1.PPI.16628016&amp;isFromPublicArea=True&amp;isModal=False</t>
  </si>
  <si>
    <t>2022-01862</t>
  </si>
  <si>
    <t>Prestación de servicios profesionales como contratista independiente, sin vínculo  laboral por su propia cuenta y riesgo como profesional en el Proceso de Comunicaciones del Fondo de Valorización del Municipio de Medellín</t>
  </si>
  <si>
    <t>CPS 026</t>
  </si>
  <si>
    <t>https://community.secop.gov.co/Public/Tendering/ContractNoticePhases/View?PPI=CO1.PPI.16629237&amp;isFromPublicArea=True&amp;isModal=False</t>
  </si>
  <si>
    <t>TERMINACION ANTICIPADA DEL CONTRATO 11 DE MAYO DE 2022</t>
  </si>
  <si>
    <t>2022-01864</t>
  </si>
  <si>
    <t>ANGELICA MONTERROSA RODRIGUEZ</t>
  </si>
  <si>
    <t>Prestación de servicios profesionales como contratista independiente, sin vínculo laboral por su propia cuenta y riesgo, como profesional en el proceso de Administración de Obras por Valorización del Fondo de Valorización del Municipio de Medellín</t>
  </si>
  <si>
    <t>CPS 031</t>
  </si>
  <si>
    <t>5 MESES Y 15 DIAS</t>
  </si>
  <si>
    <t>https://community.secop.gov.co/Public/Tendering/ContractNoticePhases/View?PPI=CO1.PPI.16719328&amp;isFromPublicArea=True&amp;isModal=False</t>
  </si>
  <si>
    <t>2022-01865</t>
  </si>
  <si>
    <t>DANIEL MAURICIO SARMIENTO</t>
  </si>
  <si>
    <t>Prestación de servicios vinculados profesionales como contratista independiente, sin trabajo por su propia cuenta y riesgo, como Ingeniero(a) Ambiental de apoyo a la gestión en las actividades del componente ambiental de los proyectos, en el Fondo de Valorización del Municipio de Medellín</t>
  </si>
  <si>
    <t>CPS 032</t>
  </si>
  <si>
    <t>https://community.secop.gov.co/Public/Tendering/ContractNoticePhases/View?PPI=CO1.PPI.16719361&amp;isFromPublicArea=True&amp;isModal=False</t>
  </si>
  <si>
    <t>2022-01866</t>
  </si>
  <si>
    <t>ÁNGELA MARÍA RODRÍGUEZ GONZÁLEZ</t>
  </si>
  <si>
    <t>Prestación de servicios profesionales como contratista independiente, sin vínculo laboral por su propia cuenta y riesgo, como ingeniero (a) en el Proceso de Planeación "Subproceso de Conceptualización y estructura técnica de Valorización" del Fondo de Valorización del Municipio de Medellín</t>
  </si>
  <si>
    <t>CPS 033</t>
  </si>
  <si>
    <t>https://community.secop.gov.co/Public/Tendering/ContractNoticePhases/View?PPI=CO1.PPI.16766889&amp;isFromPublicArea=True&amp;isModal=False</t>
  </si>
  <si>
    <t>2022-01867</t>
  </si>
  <si>
    <t>FREDY ALEXANDER AGUDELO ALZATE</t>
  </si>
  <si>
    <t>Prestación de servicios profesionales especializados como contratista independiente, sin vínculo laboral por su propia cuenta y riesgo, como Arquitecto en el proceso de conceptualización, estructuración y diseño de proyectos en el Fondo de Valorización del Municipio de Medellín y demás actividades requeridas</t>
  </si>
  <si>
    <t>CPS 034</t>
  </si>
  <si>
    <t>https://community.secop.gov.co/Public/Tendering/ContractNoticePhases/View?PPI=CO1.PPI.16767306&amp;isFromPublicArea=True&amp;isModal=False</t>
  </si>
  <si>
    <t>2022-01868</t>
  </si>
  <si>
    <t>MARIA CAMILA OROZCO MORALES</t>
  </si>
  <si>
    <t>Prestación de servicios profesionales como contratista independiente, sin vínculo laboral por su propia cuenta y riesgo en el Proceso de Planeación "Subproceso de Conceptualización y estructura técnica de Valorización" del Fondo de Valorización del Municipio de Medellin</t>
  </si>
  <si>
    <t>CPS 035</t>
  </si>
  <si>
    <t>https://community.secop.gov.co/Public/Tendering/ContractNoticePhases/View?PPI=CO1.PPI.16767308&amp;isFromPublicArea=True&amp;isModal=False</t>
  </si>
  <si>
    <t>2022-01869</t>
  </si>
  <si>
    <t>ANGELA MARIA CORREA AGUDELO</t>
  </si>
  <si>
    <t>Prestación de servicios profesionales especializados como contratista independiente, sin vínculo laboral por su propia cuenta y riesgo en el proceso de Gestión Jurídica "subproceso de Gestión de cobros" del Fondo de Valorización del Municipio de Medellín</t>
  </si>
  <si>
    <t>CPS 017</t>
  </si>
  <si>
    <t>https://community.secop.gov.co/Public/Tendering/ContractNoticePhases/View?PPI=CO1.PPI.16626305&amp;isFromPublicArea=True&amp;isModal=False</t>
  </si>
  <si>
    <t>2022-01870</t>
  </si>
  <si>
    <t>FRANCISCO JAVIER GONZALEZ</t>
  </si>
  <si>
    <t>Prestación de servicios personales como contratista independiente, sin vínculo laboral por su propia cuenta y riesgo como tramitador y apoyo a la gestión del Fondo de Valorización del Municipio de Medellín</t>
  </si>
  <si>
    <t>CPS 025</t>
  </si>
  <si>
    <t>https://community.secop.gov.co/Public/Tendering/ContractNoticePhases/View?PPI=CO1.PPI.16629209&amp;isFromPublicArea=True&amp;isModal=False</t>
  </si>
  <si>
    <t>2022-01871</t>
  </si>
  <si>
    <t>FABIO DE JESUS BORJA ARBOLEDA</t>
  </si>
  <si>
    <t>Prestación de servicios profesionales especializados como contratista independiente, sin vínculo laboral por su propia cuenta y riesgo en el Proceso de Control Interno del Fondo de Valorización del Municipio de Medellín</t>
  </si>
  <si>
    <t>CPS 027</t>
  </si>
  <si>
    <t>https://community.secop.gov.co/Public/Tendering/ContractNoticePhases/View?PPI=CO1.PPI.16629281&amp;isFromPublicArea=True&amp;isModal=False</t>
  </si>
  <si>
    <t>2022-01872</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</si>
  <si>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del Municipio de Medellín</t>
  </si>
  <si>
    <t>CPS 030</t>
  </si>
  <si>
    <t>7 MESES Y 19 DIAS</t>
  </si>
  <si>
    <t>https://community.secop.gov.co/Public/Tendering/ContractNoticePhases/View?PPI=CO1.PPI.16694654&amp;isFromPublicArea=True&amp;isModal=False</t>
  </si>
  <si>
    <t>2022-01873</t>
  </si>
  <si>
    <t>LUIS JAVIER ALVAREZ FRANCO</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</si>
  <si>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Municipio de Medellín</t>
  </si>
  <si>
    <t>CPS 029</t>
  </si>
  <si>
    <t>https://community.secop.gov.co/Public/Tendering/ContractNoticePhases/View?PPI=CO1.PPI.16694451&amp;isFromPublicArea=True&amp;isModal=False</t>
  </si>
  <si>
    <t>2022-01874</t>
  </si>
  <si>
    <t>ENTERDEV S.A.S</t>
  </si>
  <si>
    <t>900.332.892-2</t>
  </si>
  <si>
    <t>Licenciamiento y soporte del aplicativo Agility RPA para el Fondo de Valorización del Municipio de Medellín</t>
  </si>
  <si>
    <t>CD-003-2022</t>
  </si>
  <si>
    <t>2022-01875</t>
  </si>
  <si>
    <t>MICHEL ANDREA MOSQUERA RESTREPO</t>
  </si>
  <si>
    <t>Prestación de servicios personales como contratista independiente, sin vínculo laboral por su propia cuenta y riesgo como apoyo administrativo en los procesos del Fondo de Valorización del Municipio de Medellín</t>
  </si>
  <si>
    <t>CPS 040</t>
  </si>
  <si>
    <t>GERALDIN HOYOS</t>
  </si>
  <si>
    <t>7 MESES Y 15 DIAS</t>
  </si>
  <si>
    <t>https://community.secop.gov.co/Public/Tendering/ContractNoticePhases/View?PPI=CO1.PPI.16771911&amp;isFromPublicArea=True&amp;isModal=False</t>
  </si>
  <si>
    <t>2022-01876</t>
  </si>
  <si>
    <t>PAULA ANDREA OLTAVARO GIL</t>
  </si>
  <si>
    <t>Prestación de servicios profesionales como contratista independiente, sin vínculo laboral por su propia cuenta y riesgo en el proceso de Gestión Administrativa del Fondo de Valorización del Municipio de Medellín.</t>
  </si>
  <si>
    <t>CPS 043</t>
  </si>
  <si>
    <t>https://community.secop.gov.co/Public/Tendering/ContractNoticePhases/View?PPI=CO1.PPI.16771966&amp;isFromPublicArea=True&amp;isModal=False</t>
  </si>
  <si>
    <t>2022-01877</t>
  </si>
  <si>
    <t>PAULA ANDREA GÓMEZ FRANCO</t>
  </si>
  <si>
    <t>Prestación de servicios profesionales como contratista independiente, sin trabajo por su propia cuenta y riesgo como apoyo a los procesos de Gestión Administrativa "subproceso de Servicio al Ciudadano" y Proceso de Planeación Estratégica del Fondo de Valorización del Municipio de Medellín</t>
  </si>
  <si>
    <t>CPS 044</t>
  </si>
  <si>
    <t>MARIA ISABEL GALLON</t>
  </si>
  <si>
    <t>https://community.secop.gov.co/Public/Tendering/ContractNoticePhases/View?PPI=CO1.PPI.16771975&amp;isFromPublicArea=True&amp;isModal=False</t>
  </si>
  <si>
    <t>2022-01878</t>
  </si>
  <si>
    <t>JULIAN CHICA VALENCIA</t>
  </si>
  <si>
    <t>Prestación de servicios profesionales como contratista independiente, sin trabajo por su propia cuenta y riesgo, como profesional del proceso de Administración de Obras por Valorización del fondo de Valorización del Municipio de Medellín</t>
  </si>
  <si>
    <t>CPS 039</t>
  </si>
  <si>
    <t>https://community.secop.gov.co/Public/Tendering/ContractNoticePhases/View?PPI=CO1.PPI.16767507&amp;isFromPublicArea=True&amp;isModal=False</t>
  </si>
  <si>
    <t>2022-01879</t>
  </si>
  <si>
    <t>YULY ANDREA GOMEZ GIRALDO</t>
  </si>
  <si>
    <t>Prestación de servicios profesionales como contratista independiente, sin vínculo  laboral por su propia cuenta y riesgo, en el Proceso de Administración de Obra por Valorización "Subproceso  Ambiental y Social" del Fondo de Valorización del Municipio de Medellín</t>
  </si>
  <si>
    <t>CPS 038</t>
  </si>
  <si>
    <t>https://community.secop.gov.co/Public/Tendering/ContractNoticePhases/View?PPI=CO1.PPI.16767506&amp;isFromPublicArea=True&amp;isModal=False</t>
  </si>
  <si>
    <t>2022-01881</t>
  </si>
  <si>
    <t>ANDREA ESTEFANIA ECHEVERRI OCHOA</t>
  </si>
  <si>
    <t>Prestación de servicios profesionales como contratista independiente, sin vínculo laboral por su propia cuenta y riesgo, como Abogada en el Proceso de Gestión jurídica "Subproceso de trámites legales" del Fondo de Valorización del Municipio de Medellín</t>
  </si>
  <si>
    <t>CPS 045</t>
  </si>
  <si>
    <t>JUAN MANUEL AYALA PEREZ</t>
  </si>
  <si>
    <t>https://community.secop.gov.co/Public/Tendering/ContractNoticePhases/View?PPI=CO1.PPI.16793502&amp;isFromPublicArea=True&amp;isModal=False</t>
  </si>
  <si>
    <t>CONTRATO CEDIDO EL 14 DE FEBRERO A LAS CONTRATISTA JUAN MANUEL AYALA QUE INICIA A PARTIR DEL 15 DE FEBRERO DE 2022</t>
  </si>
  <si>
    <t>2022-01882</t>
  </si>
  <si>
    <t>CATALINA ZABALA OCHOA</t>
  </si>
  <si>
    <t xml:space="preserve">	Prestación de servicios profesionales como contratista independiente, sin vínculo laboral por su propia cuenta y riesgo, como Abogada en el Proceso de Gestión jurídica "Subproceso trámites legales" del Fondo de Valorización del Municipio de Medellín</t>
  </si>
  <si>
    <t>CPS 037</t>
  </si>
  <si>
    <t>https://community.secop.gov.co/Public/Tendering/OpportunityDetail/Index?noticeUID=CO1.NTC.2583384&amp;isFromPublicArea=True&amp;isModal=False</t>
  </si>
  <si>
    <t>2022-01883</t>
  </si>
  <si>
    <t>MIGUEL ÁNGEL MIRANDA BUSTAMANTE</t>
  </si>
  <si>
    <t>Prestación de servicios profesionales especializados como contratista independiente, sin vínculo laboral por su propia cuenta y riesgo como Abogado en el Proceso de Gestión Jurídica "Subproceso de Trámites Legales" del Fondo de Valorización del Municipio de Medellín</t>
  </si>
  <si>
    <t>CPS 042</t>
  </si>
  <si>
    <t>https://community.secop.gov.co/Public/Tendering/ContractNoticePhases/View?PPI=CO1.PPI.16771950&amp;isFromPublicArea=True&amp;isModal=False</t>
  </si>
  <si>
    <t>2022-01884</t>
  </si>
  <si>
    <t>Prestación de servicios profesionales especializados como contratista independiente, sin vínculo laboral por su propia cuenta y riesgo como Ingeniero en el Proceso de Planeación Estratégica del Fondo de Valorización del Municipio de Medellín</t>
  </si>
  <si>
    <t>CPS 036</t>
  </si>
  <si>
    <t>https://community.secop.gov.co/Public/Tendering/ContractNoticePhases/View?PPI=CO1.PPI.16767312&amp;isFromPublicArea=True&amp;isModal=False</t>
  </si>
  <si>
    <t>2022-01885</t>
  </si>
  <si>
    <t>MAURICIO HERNANDEZ</t>
  </si>
  <si>
    <t>Prestación de servicios profesionales como contratista independiente, sin vínculo laboral por su propia cuenta y riesgo como Abogado de apoyo en el proceso de Gestión jurídica "Subproceso Gestión de Cobros" del Fondo de Valorización del Municipio de Medellín</t>
  </si>
  <si>
    <t>CPS 041</t>
  </si>
  <si>
    <t>https://community.secop.gov.co/Public/Tendering/ContractNoticePhases/View?PPI=CO1.PPI.16771937&amp;isFromPublicArea=True&amp;isModal=False</t>
  </si>
  <si>
    <t>2022-01886</t>
  </si>
  <si>
    <t>LUISA FERNANDA JIMENEZ</t>
  </si>
  <si>
    <t>Prestación de servicios personales como contratista independiente, sin vínculo laboral por su propia cuenta y riesgo como apoyo en el Proceso de Gestión Financiera y administración de la contribución del Fondo de Valorización del Municipio de Medellín</t>
  </si>
  <si>
    <t>CPS 046</t>
  </si>
  <si>
    <t>5 MESES Y 14 DIAS</t>
  </si>
  <si>
    <t>https://community.secop.gov.co/Public/Tendering/ContractNoticePhases/View?PPI=CO1.PPI.16815528&amp;isFromPublicArea=True&amp;isModal=False</t>
  </si>
  <si>
    <t>2022-01887</t>
  </si>
  <si>
    <t>Prestación de servicios profesionales especializados como contratista independiente, sin vínculo laboral por su propia cuenta y riesgo en el proceso de Gestión Financiera "subproceso de Gestión de recaudo, inversiones y pagos" en el Fondo de Valorización del Municipio de Medellín</t>
  </si>
  <si>
    <t>CPS 047</t>
  </si>
  <si>
    <t>7 MESES Y 12 DIAS</t>
  </si>
  <si>
    <t>https://community.secop.gov.co/Public/Tendering/ContractNoticePhases/View?PPI=CO1.PPI.16938159&amp;isFromPublicArea=True&amp;isModal=False</t>
  </si>
  <si>
    <t>2022-01888</t>
  </si>
  <si>
    <t>CARLOS HUMBERTO AGUDELO ESPINAL</t>
  </si>
  <si>
    <t>Prestación de servicios profesionales como contratista independiente, sin vínculo laboral por su propia cuenta y riesgo como Abogado de apoyoen el proceso de Gestión jurídica "Subproceso Gestión de Cobros" del Fondo de Valorización del Municipio de Medellín</t>
  </si>
  <si>
    <t>CPS 050</t>
  </si>
  <si>
    <t>7 MESES Y 7 DIAS</t>
  </si>
  <si>
    <t>https://community.secop.gov.co/Public/Tendering/ContractNoticePhases/View?PPI=CO1.PPI.17080918&amp;isFromPublicArea=True&amp;isModal=False</t>
  </si>
  <si>
    <t>2022-01889</t>
  </si>
  <si>
    <t>DANIELA ALEJANDRA LÓPEZ RUIZ</t>
  </si>
  <si>
    <t>Prestación de servicios personales como contratista independiente, sin vínculo laboral por su propia cuenta y riesgo como apoyo al proceso de administración de la contribución por valorización del Fondo de Valorización del Municipio de Medellín</t>
  </si>
  <si>
    <t>CPS 048</t>
  </si>
  <si>
    <t>7 MESES Y 6 DIAS</t>
  </si>
  <si>
    <t>https://community.secop.gov.co/Public/Tendering/ContractNoticePhases/View?PPI=CO1.PPI.17080527&amp;isFromPublicArea=True&amp;isModal=False</t>
  </si>
  <si>
    <t>2022-01890</t>
  </si>
  <si>
    <t>ANDRÉS FELIPE GIRALDO ARIAS</t>
  </si>
  <si>
    <t>CPS 049</t>
  </si>
  <si>
    <t>https://community.secop.gov.co/Public/Tendering/ContractNoticePhases/View?PPI=CO1.PPI.17080746&amp;isFromPublicArea=True&amp;isModal=False</t>
  </si>
  <si>
    <t xml:space="preserve">contrato suspendido a partir del 18 de mayo de 2022- se reactiva 2 de junio de 2022, fecha terminacion 13 de septiembre </t>
  </si>
  <si>
    <t>2022-01891</t>
  </si>
  <si>
    <t>CLAUDIA IVONE MONSALVE ROJAS</t>
  </si>
  <si>
    <t>Prestación de servicios profesionales como contratista independiente, sin vínculo laboral por su propia cuenta y riesgo, como profesional en el proceso de control Interno del Fondo de Valorización del Municipio de Medellín</t>
  </si>
  <si>
    <t>CPS 051</t>
  </si>
  <si>
    <t>7 MESES Y 8 DIAS</t>
  </si>
  <si>
    <t>https://community.secop.gov.co/Public/Tendering/ContractNoticePhases/View?PPI=CO1.PPI.17080950&amp;isFromPublicArea=True&amp;isModal=False</t>
  </si>
  <si>
    <t>2022-01892</t>
  </si>
  <si>
    <t xml:space="preserve">SOCIEDAD OPERADORA DE AEROPUERTOS CENTRO NORTE S.A.S (AIRPLAN S.AS </t>
  </si>
  <si>
    <t>900.205.407-1</t>
  </si>
  <si>
    <t>Arrendamiento de inmuebles localizados en el Municipio de Medellín en la Cr. 65A No. 13-157, Aeropuerto Olaya Herrera, destinado para el funcionamiento del Fondo de Valorización del Municipio de Medellín, con la disponibilidad de espacio para los equipos, funcionarios y contratistas</t>
  </si>
  <si>
    <t>CD-007-2022</t>
  </si>
  <si>
    <t>CINCO (5) MESES Y CINCO (5) DIAS</t>
  </si>
  <si>
    <t>https://community.secop.gov.co/Public/Tendering/ContractNoticePhases/View?PPI=CO1.PPI.17148670&amp;isFromPublicArea=True&amp;isModal=False</t>
  </si>
  <si>
    <t>2022-01893</t>
  </si>
  <si>
    <t>LITIGIOVIRTUAL.COM</t>
  </si>
  <si>
    <t>900.015.811-4</t>
  </si>
  <si>
    <t>Servicio de suscripción para la revisión y monitoreo de notificaciones judiciales en línea, para los procesos jurídicos en los que el Fondo de Valorización del Municipio de Medellín</t>
  </si>
  <si>
    <t>CD-005-2022</t>
  </si>
  <si>
    <t xml:space="preserve">ONCE (11) MESES </t>
  </si>
  <si>
    <t>https://community.secop.gov.co/Public/Tendering/ContractNoticePhases/View?PPI=CO1.PPI.17145022&amp;isFromPublicArea=True&amp;isModal=False</t>
  </si>
  <si>
    <t>2022-01894</t>
  </si>
  <si>
    <t>XIOMI VALENTINA RÚA HINCAPIE</t>
  </si>
  <si>
    <t>Prestación de servicios profesionales como contratista independiente, sin vínculo laboral por su propia cuenta y riesgo como Abogada de apoyoen el proceso de Gestión jurídica "Subproceso Gestión de Cobros" del Fondo de Valorización del Municipio de Medellín</t>
  </si>
  <si>
    <t>CPS 052</t>
  </si>
  <si>
    <t>https://community.secop.gov.co/Public/Tendering/ContractNoticePhases/View?PPI=CO1.PPI.17080991&amp;isFromPublicArea=True&amp;isModal=False</t>
  </si>
  <si>
    <t>2022-01895</t>
  </si>
  <si>
    <t>JOSE ALEJANDRO CASTRILLON VASCO</t>
  </si>
  <si>
    <t>Prestación de servicios profesionales especializados como contratista independiente, sin vínculo laboral por su propia cuenta y riesgo, como Arquitecto especialista en BIM en el proceso de conceptualización, estructuración y diseño de proyectos en el Fondo de Valorización del Municipio de Medellín y demás actividades requeridas</t>
  </si>
  <si>
    <t>CPS 054</t>
  </si>
  <si>
    <t>5 MESES Y 7 DIAS</t>
  </si>
  <si>
    <t>https://community.secop.gov.co/Public/Tendering/ContractNoticePhases/View?PPI=CO1.PPI.17083763&amp;isFromPublicArea=True&amp;isModal=False</t>
  </si>
  <si>
    <t>2022-01896</t>
  </si>
  <si>
    <t xml:space="preserve"> DORA PAREJA</t>
  </si>
  <si>
    <t>Prestación de servicios personales como contratista independiente, sin vínculo laboral por su propia cuenta y riesgo como apoyo en el Subproceso de Gestión Predial del Fondo de Valorización del Municipio de Medellín</t>
  </si>
  <si>
    <t>CPS 053</t>
  </si>
  <si>
    <t>https://community.secop.gov.co/Public/Tendering/ContractNoticePhases/View?PPI=CO1.PPI.17082128&amp;isFromPublicArea=True&amp;isModal=False</t>
  </si>
  <si>
    <t>2022-01897</t>
  </si>
  <si>
    <t>ELSY YAMILETH CHACON NOVOA</t>
  </si>
  <si>
    <t>Prestación de servicios profesionales especializados como contratista independiente, sin vínculo laboral por su propia cuenta y riesgo en el proceso de Conceptualización, estructuración y diseño técnico de proyectos, y subproceso de planeación financiera y presupuestal del Fondo de Valorización del Municipio de Medellín</t>
  </si>
  <si>
    <t>CPS 059</t>
  </si>
  <si>
    <t>7 MESES Y 5 DIAS</t>
  </si>
  <si>
    <t>https://community.secop.gov.co/Public/Tendering/ContractNoticePhases/View?PPI=CO1.PPI.17146567&amp;isFromPublicArea=True&amp;isModal=False</t>
  </si>
  <si>
    <t>2022-01898</t>
  </si>
  <si>
    <t>JUAN DAVID GONZALEZ OSPINA</t>
  </si>
  <si>
    <t>Prestación de servicios personales como contrato de vínculo independiente, sin trabajo por su propia cuenta y riesgo como apoyo en el proceso de comunicaciones en el Fondo de Valorización del Municipio de Medellín</t>
  </si>
  <si>
    <t>CPS 062</t>
  </si>
  <si>
    <t>https://community.secop.gov.co/Public/Tendering/ContractNoticePhases/View?PPI=CO1.PPI.17148216&amp;isFromPublicArea=True&amp;isModal=False</t>
  </si>
  <si>
    <t>2022-01899</t>
  </si>
  <si>
    <t>LINA ESTEFANÍA VELÁSQUEZ RENDÓN</t>
  </si>
  <si>
    <t>Prestación de servicios profesionales como contratista independiente sin vínculo laboral por su propia cuenta y riesgo como apoyo jurídico en los diferentes procesos del Fondo de Valorización del Municipio de Medellín</t>
  </si>
  <si>
    <t>CPS 057</t>
  </si>
  <si>
    <t>https://community.secop.gov.co/Public/Tendering/ContractNoticePhases/View?PPI=CO1.PPI.17084359&amp;isFromPublicArea=True&amp;isModal=False</t>
  </si>
  <si>
    <t>2022-01900</t>
  </si>
  <si>
    <t>MARIA ISABEL GALLON HENAO</t>
  </si>
  <si>
    <t>Prestación de servicios profesionales especializados como contratista independiente, sin vínculo laboral por su propia cuenta y riesgo, en el proceso de planeación estratégica "Subproceso de Planeación Institucional" del Fondo de Valorización del Municipio de Medellín</t>
  </si>
  <si>
    <t>CPS 055</t>
  </si>
  <si>
    <t>https://community.secop.gov.co/Public/Tendering/ContractNoticePhases/View?PPI=CO1.PPI.17083782&amp;isFromPublicArea=True&amp;isModal=False</t>
  </si>
  <si>
    <t>2022-01901</t>
  </si>
  <si>
    <t>TATIANA CARDENAS MONTOYA</t>
  </si>
  <si>
    <t>Prestación de servicios profesionales como contratista independiente, sin vínculo laboral por su propia cuenta y riesgo como profesional en el Proceso de Comunicaciones del Fondo de Valorización del Municipio de Medellín</t>
  </si>
  <si>
    <t>CPS 063</t>
  </si>
  <si>
    <t>https://community.secop.gov.co/Public/Tendering/ContractNoticePhases/View?PPI=CO1.PPI.17148344&amp;isFromPublicArea=True&amp;isModal=False</t>
  </si>
  <si>
    <t>2022-01902</t>
  </si>
  <si>
    <t>MAYRA ALEJANDRA ROMO LEMA</t>
  </si>
  <si>
    <t>Prestación de servicios profesionales como contratista independiente, sin vínculo laboral por su propia cuenta y riesgo, como profesional en el proceso de planeación estratégica "Subproceso de Planeación Institucional" del Fondo de Valorización del Municipio de Medellín</t>
  </si>
  <si>
    <t>CPS 056</t>
  </si>
  <si>
    <t>https://community.secop.gov.co/Public/Tendering/OpportunityDetail/Index?noticeUID=CO1.NTC.2696135&amp;isFromPublicArea=True&amp;isModal=False</t>
  </si>
  <si>
    <t>2022-01903</t>
  </si>
  <si>
    <t>SANDRA MILENA MESA ALVAREZ</t>
  </si>
  <si>
    <t>Prestación de servicios personales como contratista independiente, sin vínculo laboral por su propia cuenta y riesgo, como apoyo a la Dirección en el Fondo de Valorización del Municipio de Medellín</t>
  </si>
  <si>
    <t>CPS 061</t>
  </si>
  <si>
    <t>GABRIELA CANO RAMIREZ</t>
  </si>
  <si>
    <t>https://community.secop.gov.co/Public/Tendering/ContractNoticePhases/View?PPI=CO1.PPI.17147458&amp;isFromPublicArea=True&amp;isModal=False</t>
  </si>
  <si>
    <t>2022-01904</t>
  </si>
  <si>
    <t xml:space="preserve">CAROLINA GUERRA ARANGO </t>
  </si>
  <si>
    <t>Prestación de servicios profesionales como contratista independiente, sin vínculo laboral por su propia cuenta y riesgo, como Abogada de apoyo en los procesos de Gestión Contractual y Administración de Obras de Valorización del Fondo de Valorización del Municipio de Medellín</t>
  </si>
  <si>
    <t>CPS 065</t>
  </si>
  <si>
    <t>7 MESES Y 4 DIAS</t>
  </si>
  <si>
    <t>https://community.secop.gov.co/Public/Tendering/ContractNoticePhases/View?PPI=CO1.PPI.17290350&amp;isFromPublicArea=True&amp;isModal=False</t>
  </si>
  <si>
    <t>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EL CONTRATO SE SUSPENDE A PARTIR DEL 24 DE FEBRERO Y POSTERIORMENTE SE CCEDE EL CONTRATO EL DIA 4 DE MARZO DE 2022 A LA CONTRATISTA CLARA MARCELA SERNA VASCO</t>
  </si>
  <si>
    <t>2022-01905</t>
  </si>
  <si>
    <t>CATALINA VASQUEZ RESTREPO</t>
  </si>
  <si>
    <t>Prestación de servicios profesionales especializados como contratista independiente, sin vínculo laboral por su propia cuenta y riesgo, como profesional en el proceso de planeación estratégica "Subproceso de Planeación Institucional" del Fondo de Valorización del Municipio de Medellín</t>
  </si>
  <si>
    <t>CPS 067</t>
  </si>
  <si>
    <t xml:space="preserve">7 MESES </t>
  </si>
  <si>
    <t>https://community.secop.gov.co/Public/Tendering/ContractNoticePhases/View?PPI=CO1.PPI.17333016&amp;isFromPublicArea=True&amp;isModal=False</t>
  </si>
  <si>
    <t xml:space="preserve">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t>
  </si>
  <si>
    <t>2022-01906</t>
  </si>
  <si>
    <t>CATALINA HINESTROZA GALLEGO</t>
  </si>
  <si>
    <t xml:space="preserve">	Prestación de servicios profesionales especializados como contratista independiente, sin vínculo laboral por su propia cuenta y riesgo, como apoyo a la gestión de las actividades técnicas que se ejecutan durante los estudios de prefactibilidad de proyectos, que se desarrollan como parte del proceso de conceptualización y estructuración técnica de valorización, y demás actividades requeridas en el Fondo de Valorización del Municipio de Medellín</t>
  </si>
  <si>
    <t>CPS 064</t>
  </si>
  <si>
    <t>https://community.secop.gov.co/Public/Tendering/ContractNoticePhases/View?PPI=CO1.PPI.17290440&amp;isFromPublicArea=True&amp;isModal=False</t>
  </si>
  <si>
    <t>2022-01907</t>
  </si>
  <si>
    <t>ALDEMAR ANDRES TABARES ARENAS</t>
  </si>
  <si>
    <t>Prestación de servicios profesionales como contratista independiente, sin vínculo laboral por su propia cuenta y riesgo, como abogado en el proceso de control Interno del Fondo de Valorización del Municipio de Medellín</t>
  </si>
  <si>
    <t>CPS 066</t>
  </si>
  <si>
    <t>7 MESES Y 1 DIAS</t>
  </si>
  <si>
    <t>https://community.secop.gov.co/Public/Tendering/ContractNoticePhases/View?PPI=CO1.PPI.17332523&amp;isFromPublicArea=True&amp;isModal=False</t>
  </si>
  <si>
    <t>2022-01908</t>
  </si>
  <si>
    <t>JUAN PABLO MADRID GARCIA</t>
  </si>
  <si>
    <t>Prestación de servicios profesionales como contratista independiente, sin laboral por su propia cuenta y riesgo, en los procesos de planeación estratégica, y Administración de obras por valorización del Fondo de Valorización del Municipio de Medellín</t>
  </si>
  <si>
    <t>CPS 069</t>
  </si>
  <si>
    <t>https://community.secop.gov.co/Public/Tendering/ContractNoticePhases/View?PPI=CO1.PPI.17335748&amp;isFromPublicArea=True&amp;isModal=False</t>
  </si>
  <si>
    <t>2022-01909</t>
  </si>
  <si>
    <t xml:space="preserve">LINA MARCELA MONSALVE MENESES </t>
  </si>
  <si>
    <t>Prestación de servicios personales como contratista independiente, sin vínculo laboral por su propia cuenta y riesgo como apoyo a la gestión en el proceso de Gestión administrativa y Gestión financiera del Fondo de Valorización del Municipio de Medellín</t>
  </si>
  <si>
    <t>CPS 058</t>
  </si>
  <si>
    <t>6 MESES Y 27 DIAS</t>
  </si>
  <si>
    <t>https://community.secop.gov.co/Public/Tendering/ContractNoticePhases/View?PPI=CO1.PPI.17146265&amp;isFromPublicArea=True&amp;isModal=False</t>
  </si>
  <si>
    <t xml:space="preserve">LA PLATAFORMA SECOP II COLAPSÓ LA ULTIMA SEMANA DEL MES DE ENERO, ENVIO AVISO INDICANDO QUE LOS CONTRATOS SE PODRIAN FIRMAR DE FORMA PRESENCIAL Y ENvIARLOS A UN LINK INDICADO POR ELLOS, ASI MISMO TENIAMOS COMO ENTIDAD 3 DIAS PARA CARGAR A INFORMACION FALTANTE Y ASI SE REALIZO. POR TAL RAZON LA FECHA DE PUBLICACION NO CONCUERDA CON LA DEL INICIO EN LA PLATAFORMA. </t>
  </si>
  <si>
    <t>2022-01910</t>
  </si>
  <si>
    <t>JULIAN ANDRES MONTOYA</t>
  </si>
  <si>
    <t>Prestación de servicios profesionales como contratista independiente, sin vínculo laboral por su propia cuenta y riesgo en el proceso de administración de la contribución por valorización “subprocesos de cartera y facturación” del Fondo de Valorización del Municipio de Medellín</t>
  </si>
  <si>
    <t>CPS 070</t>
  </si>
  <si>
    <t>JESSICA ALEXANDRA
CASTRILLON CUARTAS</t>
  </si>
  <si>
    <t>https://community.secop.gov.co/Public/Tendering/ContractNoticePhases/View?PPI=CO1.PPI.17340778&amp;isFromPublicArea=True&amp;isModal=False</t>
  </si>
  <si>
    <t>NO SE DIO INICIO AL CONTRATO                                      CONTRATO CEDIDO EL 14 DE FEBRERO A LAS CONTRATISTA JESSICA CASTRILLON QUE INICIA A PARTIR DEL 15 DE FEBRERO DE 2022</t>
  </si>
  <si>
    <t>2022-01911</t>
  </si>
  <si>
    <t>RUBY SANCHEZ PEREA</t>
  </si>
  <si>
    <t>Prestación de servicios profesionales como contratista independiente, sin vínculo laboral por su propia cuenta y riesgo como apoyo jurídico a la dirección y a los procesos de gestión jurídica y gestión contractual del Fondo de Valorización del Municipio de Medellín</t>
  </si>
  <si>
    <t>CPS 060</t>
  </si>
  <si>
    <t>CATALINA MARIA BELMAR LOPEZ</t>
  </si>
  <si>
    <t>13/07/2022</t>
  </si>
  <si>
    <t>https://community.secop.gov.co/Public/Tendering/ContractNoticePhases/View?PPI=CO1.PPI.17146597&amp;isFromPublicArea=True&amp;isModal=False</t>
  </si>
  <si>
    <t>2022-01912</t>
  </si>
  <si>
    <t>RENE LAYOS MADRID</t>
  </si>
  <si>
    <t>Prestación de servicios profesionales como contratista independiente, sin vínculo laboral por su propia cuenta y riesgo como profesional y apoyo en las actividades del proceso de Gestión Administrativa del Fondo de Valorización del Municipio de Medellín</t>
  </si>
  <si>
    <t>CPS 068</t>
  </si>
  <si>
    <t>https://community.secop.gov.co/Public/Tendering/ContractNoticePhases/View?PPI=CO1.PPI.17335026&amp;isFromPublicArea=True&amp;isModal=False</t>
  </si>
  <si>
    <t>2022-01913</t>
  </si>
  <si>
    <t>UNIVERSIDAD CES</t>
  </si>
  <si>
    <t>890.984.002-6</t>
  </si>
  <si>
    <t>Prestación de servicios profesionales para el apoyo en la realización del Estudio Técnico de Rediseño Institucional y Reorganización Administrativa al Fondo de Valorización del Municipio de Medellín -FOVALMED-; de conformidad con la normativa vigente sobre empleo público y las particularidades propias del sector</t>
  </si>
  <si>
    <t>CD-006-2022</t>
  </si>
  <si>
    <t>https://community.secop.gov.co/Public/Tendering/ContractNoticePhases/View?PPI=CO1.PPI.17148287&amp;isFromPublicArea=True&amp;isModal=False</t>
  </si>
  <si>
    <t>2022-01914</t>
  </si>
  <si>
    <t>UNION TEMPORAL EMINSER SOLOASEO 2020</t>
  </si>
  <si>
    <t>Prestación de Servicio integral de aseo y cafetería en el Fondo de Valorización del Municipio de Medellín</t>
  </si>
  <si>
    <t>https://colombiacompra.coupahost.com/</t>
  </si>
  <si>
    <t xml:space="preserve">PROCESO REALIZADO POR LA TIENDA VIRTUAL DEL ESTADO COLOMBIANO </t>
  </si>
  <si>
    <t>2022-01915</t>
  </si>
  <si>
    <t>Alquiler de equipos de tecnología requeridos para cumplir con las actividades del Fondo de Valorización del municipio de Medellín</t>
  </si>
  <si>
    <t>SI 001 DE 2022</t>
  </si>
  <si>
    <t>https://community.secop.gov.co/Public/Tendering/OpportunityDetail/Index?noticeUID=CO1.NTC.2863916&amp;isFromPublicArea=True&amp;isModal=False</t>
  </si>
  <si>
    <t>2022-01916</t>
  </si>
  <si>
    <t>Servicios de impresión, mensajería expresa masiva y especializada y presentación electrónica de los documentos de cobro de la contribución de valorización y otros documentos expedidos por el Fondo de Valorización del Municipio de Medellín - FONVALMED</t>
  </si>
  <si>
    <t>S.A 001 de 2022</t>
  </si>
  <si>
    <t>https://community.secop.gov.co/Public/Tendering/ContractNoticePhases/View?PPI=CO1.PPI.17728784&amp;isFromPublicArea=True&amp;isModal=False</t>
  </si>
  <si>
    <t>2022-01917</t>
  </si>
  <si>
    <t>UT ACUERDO COLOMBIA</t>
  </si>
  <si>
    <t>901.444.024-0</t>
  </si>
  <si>
    <t>OCHO (8) MESES Y TRECE (13) DIAS</t>
  </si>
  <si>
    <t>https://colombiacompra.coupahost.com/order_headers/88221</t>
  </si>
  <si>
    <t>2022-01918</t>
  </si>
  <si>
    <t>S.A. 002 DE 2022</t>
  </si>
  <si>
    <t>https://community.secop.gov.co/Public/Tendering/ContractNoticePhases/View?PPI=CO1.PPI.17891610&amp;isFromPublicArea=True&amp;isModal=False</t>
  </si>
  <si>
    <t>2022-01919</t>
  </si>
  <si>
    <t>ENERGIA Y MINIOBRA S.A.S</t>
  </si>
  <si>
    <t>900.361.000-3</t>
  </si>
  <si>
    <t>Servicio de Mantenimiento preventivo y correctivo de aires acondicionados para el Fondo de valorización del municipio de Medellín</t>
  </si>
  <si>
    <t>MC 002 DE 2022</t>
  </si>
  <si>
    <t>SIETE (7) MESES Y DIECINUEVE (19) DIAS</t>
  </si>
  <si>
    <t>https://community.secop.gov.co/Public/Tendering/ContractNoticePhases/View?PPI=CO1.PPI.18430288&amp;isFromPublicArea=True&amp;isModal=False</t>
  </si>
  <si>
    <t>2022-01920</t>
  </si>
  <si>
    <t>SANTIAGO ALEXIS CARDONA ARANGO</t>
  </si>
  <si>
    <t>Prestación de servicios personales como contratista independiente, sin vínculo laboral por su propia cuenta y riesgo como tramitador y apoyo a la gestión del Fondo de Valorización del Municipio de Medellín.</t>
  </si>
  <si>
    <t>CPS 071</t>
  </si>
  <si>
    <t>15.857.712 </t>
  </si>
  <si>
    <t>SEIS (6) MESES Y SIETE(07) DÍAS.</t>
  </si>
  <si>
    <t>https://community.secop.gov.co/Public/Tendering/OpportunityDetail/Index?noticeUID=CO1.NTC.2992214&amp;isFromPublicArea=True&amp;isModal=False</t>
  </si>
  <si>
    <t>N/a</t>
  </si>
  <si>
    <t>2022-01921</t>
  </si>
  <si>
    <t>PANDAPAN DISTRIBUCIONES S.A.S</t>
  </si>
  <si>
    <t>900.275.698-5</t>
  </si>
  <si>
    <t>Suministro, distribución y administración de insumos de aseo y cafetería para el Fondo de Valorización del Municipio de Medellín</t>
  </si>
  <si>
    <t>MC 004 DE 2022</t>
  </si>
  <si>
    <t xml:space="preserve">SEIS (6) MESES </t>
  </si>
  <si>
    <t>https://community.secop.gov.co/Public/Tendering/OpportunityDetail/Index?noticeUID=CO1.NTC.2956677&amp;isFromPublicArea=True&amp;isModal=False</t>
  </si>
  <si>
    <t>2022-01922</t>
  </si>
  <si>
    <t>Prestación de servicios profesionales como contratista independiente, sin vínculo laboral por su propia cuenta y riesgo en el proceso de Gestión Financiera "subproceso de Gestión de recaudo, inversiones y pagos" en el Fondo de Valorización del Municipio de Medellín.</t>
  </si>
  <si>
    <t>CPS 073</t>
  </si>
  <si>
    <t>NATALIA ANDREA OROZCO JARAMILLO</t>
  </si>
  <si>
    <t>https://community.secop.gov.co/Public/Tendering/OpportunityDetail/Index?noticeUID=CO1.NTC.3003625&amp;isFromPublicArea=True&amp;isModal=False</t>
  </si>
  <si>
    <t>2022-01923</t>
  </si>
  <si>
    <t>MARIA ALEXANDRA RODAS GALLEGO</t>
  </si>
  <si>
    <t>CPS 074</t>
  </si>
  <si>
    <t>https://community.secop.gov.co/Public/Tendering/OpportunityDetail/Index?noticeUID=CO1.NTC.3004398&amp;isFromPublicArea=True&amp;isModal=False</t>
  </si>
  <si>
    <t>2022-01924</t>
  </si>
  <si>
    <t xml:space="preserve">PAULA ANDREA ACEVEDO GIRALDO </t>
  </si>
  <si>
    <t>CPS 075</t>
  </si>
  <si>
    <t>https://community.secop.gov.co/Public/Tendering/OpportunityDetail/Index?noticeUID=CO1.NTC.3004017&amp;isFromPublicArea=True&amp;isModal=False</t>
  </si>
  <si>
    <t>2022-01925</t>
  </si>
  <si>
    <t>Prestación de servicios personales como contratista independiente, sin vínculo laboral por su propia cuenta y riesgo como apoyo a la gestión en los procesos de Gestión contractual y   Gestión Administrativa del Fondo de Valorización del Municipio de Medellín</t>
  </si>
  <si>
    <t>CPS 076</t>
  </si>
  <si>
    <t>https://community.secop.gov.co/Public/Tendering/OpportunityDetail/Index?noticeUID=CO1.NTC.3003820&amp;isFromPublicArea=True&amp;isModal=False</t>
  </si>
  <si>
    <t>2022-01926</t>
  </si>
  <si>
    <t>DIANA LUCÍA GÓMEZ MARÍN</t>
  </si>
  <si>
    <t>Prestación de servicios profesionales como contratista independiente, sin vínculo laboral por su propia cuenta y riesgo como profesional en los Proceso de Gestión Financiera y Administración de la Contribución del Fondo de Valorización del Municipio de Medellín</t>
  </si>
  <si>
    <t>CPS 077</t>
  </si>
  <si>
    <t>https://community.secop.gov.co/Public/Tendering/OpportunityDetail/Index?noticeUID=CO1.NTC.3003647&amp;isFromPublicArea=True&amp;isModal=False</t>
  </si>
  <si>
    <t>2022-01927</t>
  </si>
  <si>
    <t>Prestación de servicios personales como contratista independiente, sin vínculo laboral por su propia cuenta y riesgo para el apoyo a la gestión en el proceso de gestión administrativa "subproceso gestión documental" del Fondo de Valorización del Municipio de Medellín</t>
  </si>
  <si>
    <t>CPS 078</t>
  </si>
  <si>
    <t>https://community.secop.gov.co/Public/Tendering/OpportunityDetail/Index?noticeUID=CO1.NTC.3004024&amp;isFromPublicArea=True&amp;isModal=False</t>
  </si>
  <si>
    <t>2022-01928</t>
  </si>
  <si>
    <t>SULY MARYORY VELASQUEZ HENAO</t>
  </si>
  <si>
    <t>CPS 079</t>
  </si>
  <si>
    <t>https://community.secop.gov.co/Public/Tendering/OpportunityDetail/Index?noticeUID=CO1.NTC.3004591&amp;isFromPublicArea=True&amp;isModal=False</t>
  </si>
  <si>
    <t>2022-01929</t>
  </si>
  <si>
    <t>FRANCISCO JAVIER GONZÁLEZ QUINTERO</t>
  </si>
  <si>
    <t>Prestación de servicios personales como contratista independiente, sin vínculo laboral por su propia cuenta y riesgo como tramitador y apoyo a la gestión del proceso de Gestión Administrativa del Fondo de Valorización del Municipio de Medellín</t>
  </si>
  <si>
    <t>CPS 080</t>
  </si>
  <si>
    <t>https://community.secop.gov.co/Public/Tendering/OpportunityDetail/Index?noticeUID=CO1.NTC.3003899&amp;isFromPublicArea=True&amp;isModal=False</t>
  </si>
  <si>
    <t>2022-01930</t>
  </si>
  <si>
    <t xml:space="preserve">LUISA FERNANDA JIMENEZ TABORDA </t>
  </si>
  <si>
    <t>CPS 081</t>
  </si>
  <si>
    <t>PAULA ACEVEDO GIRALDO</t>
  </si>
  <si>
    <t>https://community.secop.gov.co/Public/Tendering/OpportunityDetail/Index?noticeUID=CO1.NTC.3004315&amp;isFromPublicArea=True&amp;isModal=False</t>
  </si>
  <si>
    <t>2022-01931</t>
  </si>
  <si>
    <t>JOSE BOLIVAR AROCA MARQUEZ</t>
  </si>
  <si>
    <t>Prestación de servicios profesionales especializados como contratista independiente, sin vínculo laboral por su propia cuenta y riesgo, como Ingeniero en el proceso de Administración de Obras por Valorización del Fondo de Valorización del Municipio de Medellín</t>
  </si>
  <si>
    <t>CPS 082</t>
  </si>
  <si>
    <t>https://community.secop.gov.co/Public/Tendering/ContractNoticePhases/View?PPI=CO1.PPI.19259984&amp;isFromPublicArea=True&amp;isModal=False</t>
  </si>
  <si>
    <t>2022-01932</t>
  </si>
  <si>
    <t>Prestación de servicios personales como contratista independiente, sin vínculo laboral por su propia cuenta y riesgo, como apoyo a la gestión en el Proceso de Tecnología de la Información del Fondo de Valorización del Municipio de Medellín</t>
  </si>
  <si>
    <t>CPS 083</t>
  </si>
  <si>
    <t>https://community.secop.gov.co/Public/Tendering/OpportunityDetail/Index?noticeUID=CO1.NTC.3004455&amp;isFromPublicArea=True&amp;isModal=False</t>
  </si>
  <si>
    <t>2022-01933</t>
  </si>
  <si>
    <t>Prestación de servicios profesionales especializados como contratista independiente, sin vínculo laboral por su propia cuenta y riesgo como Abogado en el proceso de Gestión Contractual del Fondo de Valorización del Municipio de Medellín.</t>
  </si>
  <si>
    <t>CPS 084</t>
  </si>
  <si>
    <t>https://community.secop.gov.co/Public/Tendering/OpportunityDetail/Index?noticeUID=CO1.NTC.3004734&amp;isFromPublicArea=True&amp;isModal=False</t>
  </si>
  <si>
    <t>2022-01934</t>
  </si>
  <si>
    <t>CPS 085</t>
  </si>
  <si>
    <t>https://community.secop.gov.co/Public/Tendering/OpportunityDetail/Index?noticeUID=CO1.NTC.3004326&amp;isFromPublicArea=True&amp;isModal=False</t>
  </si>
  <si>
    <t>2022-01935</t>
  </si>
  <si>
    <t>ANA MARÍA JARAMILLO VERGARA</t>
  </si>
  <si>
    <t>CPS 086</t>
  </si>
  <si>
    <t>MIGUEL ANGEL MIRANDA</t>
  </si>
  <si>
    <t>https://community.secop.gov.co/Public/Tendering/OpportunityDetail/Index?noticeUID=CO1.NTC.3004419&amp;isFromPublicArea=True&amp;isModal=False</t>
  </si>
  <si>
    <t>2022-01936</t>
  </si>
  <si>
    <t>Prestación de servicios personales como contratista independiente, sin vínculo laboral por su propia cuenta y riesgo como Apoyo a la Gestión en el Proceso de Administración de Obras por Valorización del Fondo de Valorización del Municipio de Medellín</t>
  </si>
  <si>
    <t>CPS 087</t>
  </si>
  <si>
    <t>https://community.secop.gov.co/Public/Tendering/OpportunityDetail/Index?noticeUID=CO1.NTC.3004498&amp;isFromPublicArea=True&amp;isModal=False</t>
  </si>
  <si>
    <t>2022-01937</t>
  </si>
  <si>
    <t>JOHN LESVIS MORENO PEREA</t>
  </si>
  <si>
    <t>Prestación de servicios personales como contratista independiente, sin vínculo laboral por su propia cuenta y riesgo, como apoyo a la gestión en el proceso de Tecnología de la Información del Fondo de Valorización del Municipio de Medellín</t>
  </si>
  <si>
    <t>CPS 088</t>
  </si>
  <si>
    <t>https://community.secop.gov.co/Public/Tendering/OpportunityDetail/Index?noticeUID=CO1.NTC.3004782&amp;isFromPublicArea=True&amp;isModal=False</t>
  </si>
  <si>
    <t>2022-01938</t>
  </si>
  <si>
    <t xml:space="preserve">ANGELICA MONTERROSA RODRÍGUEZ </t>
  </si>
  <si>
    <t>Prestación de servicios profesionales como contratista independiente, sin vínculo laboral por su propia cuenta y riesgo en el proceso de Administración de Obras por Valorización del Fondo de Valorización del Municipio de Medellín</t>
  </si>
  <si>
    <t>CPS 089</t>
  </si>
  <si>
    <t>https://community.secop.gov.co/Public/Tendering/OpportunityDetail/Index?noticeUID=CO1.NTC.3004162&amp;isFromPublicArea=True&amp;isModal=False</t>
  </si>
  <si>
    <t>2022-01939</t>
  </si>
  <si>
    <t>DANIEL MAURICIO SARMIENTO TORRES</t>
  </si>
  <si>
    <t>Prestación de servicios profesionales como contratista independiente, sin vínculo laboral por su propia cuenta y riesgo, como Ingeniero(a) Ambiental de apoyo a la gestión en las actividades del componente ambiental de los proyectos, en el Fondo de Valorización del Municipio de Medellín.</t>
  </si>
  <si>
    <t>CPS 090</t>
  </si>
  <si>
    <t>https://community.secop.gov.co/Public/Tendering/OpportunityDetail/Index?noticeUID=CO1.NTC.3005026&amp;isFromPublicArea=True&amp;isModal=False</t>
  </si>
  <si>
    <t>2022-01940</t>
  </si>
  <si>
    <t>ÁNGELA MARÍA CORREA AGUDELO</t>
  </si>
  <si>
    <t>Prestación de servicios profesionales especializados como contratista independiente, sin vínculo laboral por su propia cuenta y riesgo, Proceso de Gestión Jurídica "subproceso de Gestión de cobros" del Fondo de Valorización del Municipio de Medellín</t>
  </si>
  <si>
    <t>CPS 091</t>
  </si>
  <si>
    <t>https://community.secop.gov.co/Public/Tendering/OpportunityDetail/Index?noticeUID=CO1.NTC.3005046&amp;isFromPublicArea=True&amp;isModal=False</t>
  </si>
  <si>
    <t>2022-01942</t>
  </si>
  <si>
    <t>DAVID SANTIAGO HUERTAS CASTAÑO</t>
  </si>
  <si>
    <t>Prestación de servicios profesionales como contratista independiente, sin vínculo laboral por su propia cuenta y riesgo en el Proceso de Planeación Estratégica y en el Proceso Conceptualización, estructuración y diseño del Fondo de Valorización del Municipio de Medellín</t>
  </si>
  <si>
    <t>CPS 092</t>
  </si>
  <si>
    <t>https://community.secop.gov.co/Public/Tendering/OpportunityDetail/Index?noticeUID=CO1.NTC.3004953&amp;isFromPublicArea=True&amp;isModal=False</t>
  </si>
  <si>
    <t>2022-01943</t>
  </si>
  <si>
    <t>JUAN ESTEBAN MONTOYA OCAMPO</t>
  </si>
  <si>
    <t>Prestación de servicios profesionales como contratista independiente, sin vínculo laboral por su propia cuenta y riesgo como apoyo a la gestión en el proceso de Gestión Financiera "Subproceso Gestión contable" del Fondo de Valorización del Municipio de Medellín.</t>
  </si>
  <si>
    <t>CPS 093</t>
  </si>
  <si>
    <t>https://community.secop.gov.co/Public/Tendering/OpportunityDetail/Index?noticeUID=CO1.NTC.3004707&amp;isFromPublicArea=True&amp;isModal=False</t>
  </si>
  <si>
    <t>2022-01944</t>
  </si>
  <si>
    <t>Prestación de servicios profesionales como contratista independiente sin vínculo laboral por su propia cuenta y riesgo como apoyo al proceso de Gestión Contractual del Fondo de Valorización del Municipio de Medellín</t>
  </si>
  <si>
    <t>CPS 094</t>
  </si>
  <si>
    <t>https://community.secop.gov.co/Public/Tendering/OpportunityDetail/Index?noticeUID=CO1.NTC.3006252&amp;isFromPublicArea=True&amp;isModal=False</t>
  </si>
  <si>
    <t>2022-01945</t>
  </si>
  <si>
    <t>Prestación de servicios profesionales como contratista independiente, sin vínculo laboral por su propia cuenta y riesgo en el proceso de servicio al ciudadano y en el Proceso de Conceptualización, Estructuración y Diseño de proyectos del fondo de Valorización del Municipio de Medellín.</t>
  </si>
  <si>
    <t>CPS 095</t>
  </si>
  <si>
    <t>https://community.secop.gov.co/Public/Tendering/OpportunityDetail/Index?noticeUID=CO1.NTC.3004530&amp;isFromPublicArea=True&amp;isModal=False</t>
  </si>
  <si>
    <t>2022-01946</t>
  </si>
  <si>
    <t>Arrendamiento de inmuebles localizados en el Municipio de Medellín Cr. 65A No. 13-157, Aeropuerto Olaya Herrera, destinado para el funcionamiento del Fondo de Valorización del Municipio de Medellín, con la disponibilidad de espacio para los equipos, funcionarios y contratistas.</t>
  </si>
  <si>
    <t>CD-010-2022</t>
  </si>
  <si>
    <t>https://community.secop.gov.co/Public/Tendering/OpportunityDetail/Index?noticeUID=CO1.NTC.3004259&amp;isFromPublicArea=True&amp;isModal=False</t>
  </si>
  <si>
    <t>2022-01947</t>
  </si>
  <si>
    <t>Prestación de servicios profesionales como contratista independiente, sin vínculo laboral por su propia cuenta y riesgo como Abogado (a) en el proceso de Gestión Contractual del Fondo de Valorización del Municipio de Medellín</t>
  </si>
  <si>
    <t>CPS 096</t>
  </si>
  <si>
    <t>https://community.secop.gov.co/Public/Tendering/OpportunityDetail/Index?noticeUID=CO1.NTC.3005342&amp;isFromPublicArea=True&amp;isModal=False</t>
  </si>
  <si>
    <t>2022-01948</t>
  </si>
  <si>
    <t>Prestación de servicios profesionales como contratista independiente, sin vínculo laboral por su propia cuenta y riesgo, como Abogada en el Proceso de Gestión jurídica "Subproceso de trámites legales" del Fondo de Valorización del Municipio de Medellín.</t>
  </si>
  <si>
    <t>CPS 097</t>
  </si>
  <si>
    <t>https://community.secop.gov.co/Public/Tendering/OpportunityDetail/Index?noticeUID=CO1.NTC.3004295&amp;isFromPublicArea=True&amp;isModal=False</t>
  </si>
  <si>
    <t>2022-01949</t>
  </si>
  <si>
    <t>Prestación de servicios profesionales especializados  como contratista independiente, sin vínculo laboral por su propia cuenta y riesgo como Arquitecto y/o ingeniero BIM en el Proceso de Conceptualización, estructuración y diseño de proyectos del Fondo de Valorización del Municipio de Medellín</t>
  </si>
  <si>
    <t>CPS 098</t>
  </si>
  <si>
    <t>https://community.secop.gov.co/Public/Tendering/OpportunityDetail/Index?noticeUID=CO1.NTC.3005117&amp;isFromPublicArea=True&amp;isModal=False</t>
  </si>
  <si>
    <t>2022-01950</t>
  </si>
  <si>
    <t>ALEJANDRO ORTIZ BERMUDEZ</t>
  </si>
  <si>
    <t>Prestación de servicios profesionales como contratista independiente, sin vínculo laboral por su propia cuenta y riesgo como profesional en el Proceso de Comunicaciones del Fondo de Valorización del Municipio de Medellín.</t>
  </si>
  <si>
    <t>CPS 072</t>
  </si>
  <si>
    <t>30/06/2022</t>
  </si>
  <si>
    <t>https://community.secop.gov.co/Public/Tendering/OpportunityDetail/Index?noticeUID=CO1.NTC.3001642&amp;isFromPublicArea=True&amp;isModal=False</t>
  </si>
  <si>
    <t>2022-01951</t>
  </si>
  <si>
    <t>ANA MARIA HENAO SALAZAR</t>
  </si>
  <si>
    <t>Prestación de servicios profesionales como contratista independiente, sin vínculo laboral por su propia cuenta y riesgo como apoyo en los procesos de Servicio al Ciudadano, Proceso de Comunicaciones y Proceso de Planeación Estratégica del Fondo de Valorización del Municipio de Medellín..</t>
  </si>
  <si>
    <t>CPS 099</t>
  </si>
  <si>
    <t>https://community.secop.gov.co/Public/Tendering/OpportunityDetail/Index?noticeUID=CO1.NTC.3001656&amp;isFromPublicArea=True&amp;isModal=False</t>
  </si>
  <si>
    <t>2022-01952</t>
  </si>
  <si>
    <t>Contrato interadministrativo para la gestión en las actividades en servicio al ciudadano, cobro persuasivo y cobro preventivo en el Fondo de Valorización del Municipio de Medellín.</t>
  </si>
  <si>
    <t>CD-008-2022</t>
  </si>
  <si>
    <t>https://community.secop.gov.co/Public/Tendering/OpportunityDetail/Index?noticeUID=CO1.NTC.3003881&amp;isFromPublicArea=True&amp;isModal=False</t>
  </si>
  <si>
    <t>2022-01953</t>
  </si>
  <si>
    <t>RUBEN DARIO PULGARIN ORTIZ</t>
  </si>
  <si>
    <t>CPS 100</t>
  </si>
  <si>
    <t>https://community.secop.gov.co/Public/Tendering/OpportunityDetail/Index?noticeUID=CO1.NTC.3005253&amp;isFromPublicArea=True&amp;isModal=False</t>
  </si>
  <si>
    <t>2022-01954</t>
  </si>
  <si>
    <t>Contrato interadministrativo para la prestación del servicio de telecomunicaciones y de seguridad perimetral,que incluye alquiler de equipos para el Fondo de Valorización del Municipio de Medellín.</t>
  </si>
  <si>
    <t>CD-009-2022</t>
  </si>
  <si>
    <t>UN (1) MES</t>
  </si>
  <si>
    <t>https://community.secop.gov.co/Public/Tendering/OpportunityDetail/Index?noticeUID=CO1.NTC.3004308&amp;isFromPublicArea=True&amp;isModal=False</t>
  </si>
  <si>
    <t>2022-01955</t>
  </si>
  <si>
    <t>Prestación de servicios profesionales especializados como contratista independiente, sin vínculo laboral por su propia cuenta y riesgo, como Abogado de apoyo a los diversos subprocesos del proceso de Gestión jurídica del Fondo de Valorización del Municipio de Medellín</t>
  </si>
  <si>
    <t>CPS 101</t>
  </si>
  <si>
    <t>https://community.secop.gov.co/Public/Tendering/OpportunityDetail/Index?noticeUID=CO1.NTC.3004477&amp;isFromPublicArea=True&amp;isModal=False</t>
  </si>
  <si>
    <t>2022-01956</t>
  </si>
  <si>
    <t>DANILO DIAZ AGUDELO</t>
  </si>
  <si>
    <t>Prestación de servicios profesionales  como contratista independiente, sin vínculo laboral por su propia cuenta y riesgo como Abogada en el proceso de Gestión Contractual del Fondo de Valorización del Municipio de Medellín</t>
  </si>
  <si>
    <t>CPS 102</t>
  </si>
  <si>
    <t>https://community.secop.gov.co/Public/Tendering/OpportunityDetail/Index?noticeUID=CO1.NTC.3005116&amp;isFromPublicArea=True&amp;isModal=False</t>
  </si>
  <si>
    <t>2022-01957</t>
  </si>
  <si>
    <t xml:space="preserve">PAOLA ANDREA ECHAVARRIA CAMPILLO </t>
  </si>
  <si>
    <t>Prestación de servicios profesionales como contratista independiente, sin vínculo laboral por su propia cuenta y riesgo, como abogado del proceso jurídico "subproceso de Gestión de Cobros" del Fondo de Valorización del Municipio de Medellín. </t>
  </si>
  <si>
    <t>CPS 103</t>
  </si>
  <si>
    <t>https://community.secop.gov.co/Public/Tendering/OpportunityDetail/Index?noticeUID=CO1.NTC.3010546&amp;isFromPublicArea=True&amp;isModal=False</t>
  </si>
  <si>
    <t>2022-01958</t>
  </si>
  <si>
    <t>CPS 104</t>
  </si>
  <si>
    <t>5 MESES Y 19 DIAS</t>
  </si>
  <si>
    <t>https://community.secop.gov.co/Public/Tendering/OpportunityDetail/Index?noticeUID=CO1.NTC.3033788&amp;isFromPublicArea=True&amp;isModal=False</t>
  </si>
  <si>
    <t>2022-01959</t>
  </si>
  <si>
    <t>NATALIA CANO RUA</t>
  </si>
  <si>
    <t xml:space="preserve">	Prestación de servicios personales como contratista independiente, sin vínculo laboral por su propia cuenta y riesgo, como Tecnólogo de la rama de la Ingeniería Ambiental de apoyo a la gestión en las actividades del componente ambiental de los proyectos, en el Fondo de Valorización del Municipio de Medellín</t>
  </si>
  <si>
    <t>CPS 105</t>
  </si>
  <si>
    <t>5 MESES Y 6 DIAS</t>
  </si>
  <si>
    <t>https://community.secop.gov.co/Public/Tendering/OpportunityDetail/Index?noticeUID=CO1.NTC.3069416&amp;isFromPublicArea=True&amp;isModal=False</t>
  </si>
  <si>
    <t>2022-01960</t>
  </si>
  <si>
    <t>CRISTIAN DAVID ACOSTA PIEDRAHITA</t>
  </si>
  <si>
    <t>CPS 106</t>
  </si>
  <si>
    <t>https://community.secop.gov.co/Public/Tendering/OpportunityDetail/Index?noticeUID=CO1.NTC.3070012&amp;isFromPublicArea=True&amp;isModal=False</t>
  </si>
  <si>
    <t>2022-01961</t>
  </si>
  <si>
    <t>JOHN FREDDY SALDARRIAGA GIL</t>
  </si>
  <si>
    <t>Prestación de servicios profesionales como contratista independiente, sin vínculo laboral por su propia cuenta y riesgo, como ingeniero (a) en el Proceso Conceptualización, estructuración y diseño técnico de proyectos del Fondo de Valorización del Municipio de Medellín. </t>
  </si>
  <si>
    <t>CPS 107</t>
  </si>
  <si>
    <t>https://community.secop.gov.co/Public/Tendering/OpportunityDetail/Index?noticeUID=CO1.NTC.3069705&amp;isFromPublicArea=True&amp;isModal=False</t>
  </si>
  <si>
    <t>2022-01962</t>
  </si>
  <si>
    <t xml:space="preserve"> UNION TEMPORAL LINARES 2022</t>
  </si>
  <si>
    <t>901614568-5</t>
  </si>
  <si>
    <t>Estudios Y Diseños Bajo La Metodología Bim-Building Information Modeling Para La Solución Vial De La Intersección De La Loma El Tesoro (Calle 3) Con Vía Linares (Carrera 29) Y Complementario</t>
  </si>
  <si>
    <t>CM 001 DE 2022</t>
  </si>
  <si>
    <t>4 MESES</t>
  </si>
  <si>
    <t>https://community.secop.gov.co/Public/Tendering/OpportunityDetail/Index?noticeUID=CO1.NTC.2980625&amp;isFromPublicArea=True&amp;isModal=False</t>
  </si>
  <si>
    <t>2022-01963</t>
  </si>
  <si>
    <t>SEBASTIAN VARGAS SOTO</t>
  </si>
  <si>
    <t>Prestación de servicios profesionales como contratista independiente, sin vínculo laboral por su propia cuenta y riesgo, como profesional del proceso de Administración de Obras por Valorización del fondo de Valorización del Municipio de Medellín</t>
  </si>
  <si>
    <t>CPS 108</t>
  </si>
  <si>
    <t>https://community.secop.gov.co/Public/Tendering/OpportunityDetail/Index?noticeUID=CO1.NTC.3070545&amp;isFromPublicArea=True&amp;isModal=False</t>
  </si>
  <si>
    <t>2022-01965</t>
  </si>
  <si>
    <t>Contrato interadministrativo para la gestión en las actividades en servicio al
ciudadano, cobro persuasivo y cobro preventivo en el Fondo de
Valorización de Medellín.</t>
  </si>
  <si>
    <t>CD-012-2022</t>
  </si>
  <si>
    <t>5 MESES</t>
  </si>
  <si>
    <t>DIANA MARCELA SIERRA</t>
  </si>
  <si>
    <t>https://community.secop.gov.co/Public/Tendering/OpportunityDetail/Index?noticeUID=CO1.NTC.3089113&amp;isFromPublicArea=True&amp;isModal=False</t>
  </si>
  <si>
    <t>2022-01966</t>
  </si>
  <si>
    <t>TATIANA MUÑOZ UÑATES</t>
  </si>
  <si>
    <t>Prestación de servicios profesionales como contratista independiente, sin vínculo laboral por su propia cuenta y riesgo, como ingeniero(a) ambiental en el Proceso Conceptualización, estructuración y diseño de proyectos del Fondo de Valorización del Municipio de Medellín</t>
  </si>
  <si>
    <t>CPS 109</t>
  </si>
  <si>
    <t>23,999,125.00</t>
  </si>
  <si>
    <t>https://community.secop.gov.co/Public/Tendering/OpportunityDetail/Index?noticeUID=CO1.NTC.3090273&amp;isFromPublicArea=True&amp;isModal=False</t>
  </si>
  <si>
    <t>2022-01967</t>
  </si>
  <si>
    <t>LUZ JANETH MOLINA VELEZ</t>
  </si>
  <si>
    <t>Prestación de servicios profesionales como contratista independiente, sin vínculo laboral por su propia cuenta y riesgo, como ingeniero civil en el proceso de control Interno del Fondo de Valorización del Municipio de Medellín</t>
  </si>
  <si>
    <t>CPS 110</t>
  </si>
  <si>
    <t>16,349,097.00</t>
  </si>
  <si>
    <t>https://community.secop.gov.co/Public/Tendering/OpportunityDetail/Index?noticeUID=CO1.NTC.3090707&amp;isFromPublicArea=True&amp;isModal=False</t>
  </si>
  <si>
    <t>2022-01968</t>
  </si>
  <si>
    <t>PLAZA MAYOR MEDELLÍN S.A.</t>
  </si>
  <si>
    <t>CONTRATO INTERADMINISTRATIVO EN LA MODALIDAD DE MANDATO SIN REPRESENTACIÓN PARA LA OPERACIÓN LOGÍSTICA DE LAS ACTIVIDADES ENMARCADAS EN LA ESTRATEGIA DEL FONDO DE VALORIZACIÓN DE MEDELLÍN - FONVALMED</t>
  </si>
  <si>
    <t>CD-013-2022</t>
  </si>
  <si>
    <t>JORGE ELIECER GONZALEZ</t>
  </si>
  <si>
    <t>https://community.secop.gov.co/Public/Tendering/OpportunityDetail/Index?noticeUID=CO1.NTC.3093048&amp;isFromPublicArea=True&amp;isModal=False</t>
  </si>
  <si>
    <t>2022-01969</t>
  </si>
  <si>
    <t>SANDRA MARÍA GUTIÉRREZ CASTRO</t>
  </si>
  <si>
    <t>Prestación de servicios profesionales como contratista independiente, sin vínculo laboral por su propia cuenta y riesgo, como apoyo a la gestión en el proceso de Tecnología de la Información del Fondo de Valorización del Municipio de Medellín</t>
  </si>
  <si>
    <t>CPS 111</t>
  </si>
  <si>
    <t>https://community.secop.gov.co/Public/Tendering/OpportunityDetail/Index?noticeUID=CO1.NTC.3109703&amp;isFromPublicArea=True&amp;isModal=False</t>
  </si>
  <si>
    <t>2022-01970</t>
  </si>
  <si>
    <t>CPS 112</t>
  </si>
  <si>
    <t>https://community.secop.gov.co/Public/Tendering/OpportunityDetail/Index?noticeUID=CO1.NTC.3109813&amp;isFromPublicArea=True&amp;isModal=False</t>
  </si>
  <si>
    <t>2022-01971</t>
  </si>
  <si>
    <t>STAR SERVICES</t>
  </si>
  <si>
    <t>Suministro, distribución y administración de insumos de útiles y papelería y elementos de oficina para el Fondo de Valorización de Medellín</t>
  </si>
  <si>
    <t>MC 005 DE 2022</t>
  </si>
  <si>
    <t>4 MESES Y 20 DIAS</t>
  </si>
  <si>
    <t>https://community.secop.gov.co/Public/Tendering/OpportunityDetail/Index?noticeUID=CO1.NTC.3032158&amp;isFromPublicArea=True&amp;isModal=False</t>
  </si>
  <si>
    <t>2022-01972</t>
  </si>
  <si>
    <t>Prestación de servicios profesionales como contratista independiente, sin vínculo laboral por su propia cuenta y riesgo como Abogado(a) de apoyo en el proceso de Gestión jurídica "Subproceso Gestión de Cobros" del Fondo de Valorización de Medellín</t>
  </si>
  <si>
    <t>CPS 113</t>
  </si>
  <si>
    <t>4 MESES Y 15 DIAS</t>
  </si>
  <si>
    <t>https://community.secop.gov.co/Public/Tendering/OpportunityDetail/Index?noticeUID=CO1.NTC.3160876&amp;isFromPublicArea=True&amp;isModal=False</t>
  </si>
  <si>
    <t>2022-01973</t>
  </si>
  <si>
    <t>UNIVERSIDAD DE ANTIOQUIA</t>
  </si>
  <si>
    <t>890980040-8</t>
  </si>
  <si>
    <t>Contrato interadministrativo para la realización de la interventoría técnica, administrativa, financiera y legal de los estudios y diseños bajo la metodología BIM (Building Information Modeling) para la solución vial de la intersección de la loma el tesoro (Calle 3) con vía linares (Carrera 29) y estudios y diseños complementarios</t>
  </si>
  <si>
    <t>CD-014-2022</t>
  </si>
  <si>
    <t>https://community.secop.gov.co/Public/Tendering/OpportunityDetail/Index?noticeUID=CO1.NTC.3169794&amp;isFromPublicArea=True&amp;isModal=False</t>
  </si>
  <si>
    <t>2022-01974</t>
  </si>
  <si>
    <t>DIANA MILENA JARAMILLO PEREZ</t>
  </si>
  <si>
    <t>Prestación de servicios profesionales como contratista independiente, sin vínculo laboral por su propia cuenta y riesgo como profesional en el Proceso de Comunicaciones para acompañar las actividades requeridas de comunicación interna y externa en el Fondo de Valorización de Medellín</t>
  </si>
  <si>
    <t>CPS 114</t>
  </si>
  <si>
    <t>4 MESES Y 7 DIAS</t>
  </si>
  <si>
    <t>https://community.secop.gov.co/Public/Tendering/OpportunityDetail/Index?noticeUID=CO1.NTC.3190371&amp;isFromPublicArea=True&amp;isModal=False</t>
  </si>
  <si>
    <t>2022-01975</t>
  </si>
  <si>
    <t>JULIANA ANDREA PEREZ ARBOLEDA</t>
  </si>
  <si>
    <t>Prestación de servicios profesionales como contratista independiente, sin vínculo laboral por su propia cuenta y riesgo como Abogado en el proceso de Gestión jurídica "Subproceso Gestión de Cobros" del Fondo de Valorización del Municipio de Medellín</t>
  </si>
  <si>
    <t>CPS 115</t>
  </si>
  <si>
    <t>4 MESES Y 2 DIAS</t>
  </si>
  <si>
    <t>https://community.secop.gov.co/Public/Tendering/OpportunityDetail/Index?noticeUID=CO1.NTC.3207285&amp;isFromPublicArea=True&amp;isModal=False</t>
  </si>
  <si>
    <t>2022-01976</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</si>
  <si>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 Medellín.</t>
  </si>
  <si>
    <t>CPS 116</t>
  </si>
  <si>
    <t>https://community.secop.gov.co/Public/Tendering/OpportunityDetail/Index?noticeUID=CO1.NTC.3222395&amp;isFromPublicArea=True&amp;isModal=False</t>
  </si>
  <si>
    <t>2022-01977</t>
  </si>
  <si>
    <t>Prestación de servicios profesionales especializados como contratista independiente, sin vínculo laboral por su propia cuenta y riesgo en el proceso de Gestión Financiera "subproceso de Gestión de recaudo, inversiones y pagos" en el Fondo de Valorización de Medellín.</t>
  </si>
  <si>
    <t>CPS 117</t>
  </si>
  <si>
    <t>https://community.secop.gov.co/Public/Tendering/OpportunityDetail/Index?noticeUID=CO1.NTC.3222393&amp;isFromPublicArea=True&amp;isModal=False</t>
  </si>
  <si>
    <t>2022-01978</t>
  </si>
  <si>
    <t>Prestación de servicios profesionales como contratista independiente, sin vínculo laboral por su propia cuenta y riesgo como Abogado(a) de apoyo en el proceso de Gestión jurídica "Subproceso Gestión de Cobros" del Fondo de Valorización de Medellín.</t>
  </si>
  <si>
    <t>CPS 118</t>
  </si>
  <si>
    <t>https://community.secop.gov.co/Public/Tendering/OpportunityDetail/Index?noticeUID=CO1.NTC.3222832&amp;isFromPublicArea=True&amp;isModal=False</t>
  </si>
  <si>
    <t>2022-01979</t>
  </si>
  <si>
    <t>Prestación de servicios personales como contratista independiente, sin vínculo laboral por su propia cuenta y riesgo como apoyo al proceso de administración de la contribución por valorización del Fondo de Valorización de Medellín.</t>
  </si>
  <si>
    <t>CPS 119</t>
  </si>
  <si>
    <t>https://community.secop.gov.co/Public/Tendering/ContractNoticePhases/View?PPI=CO1.PPI.20291165&amp;isFromPublicArea=True&amp;isModal=False</t>
  </si>
  <si>
    <t>2022-01980</t>
  </si>
  <si>
    <t>Prestación de servicios profesionales como contratista independiente sin vínculo laboral por su propia cuenta y riesgo como apoyo jurídico en los diferentes procesos del Fondo de Valorización de Medellín.</t>
  </si>
  <si>
    <t>CPS 120</t>
  </si>
  <si>
    <t>https://community.secop.gov.co/Public/Tendering/OpportunityDetail/Index?noticeUID=CO1.NTC.3222841&amp;isFromPublicArea=True&amp;isModal=False</t>
  </si>
  <si>
    <t>2022-01981</t>
  </si>
  <si>
    <t>Prestación de servicios profesionales especializados como contratista independiente, sin vínculo laboral por su propia cuenta y riesgo, en el proceso de planeación estratégica "Subproceso de Planeación Institucional" del Fondo de Valorización de Medellín</t>
  </si>
  <si>
    <t>CPS 121</t>
  </si>
  <si>
    <t>https://community.secop.gov.co/Public/Tendering/OpportunityDetail/Index?noticeUID=CO1.NTC.3222332&amp;isFromPublicArea=True&amp;isModal=False</t>
  </si>
  <si>
    <t>2022-01982</t>
  </si>
  <si>
    <t>Prestación de servicios profesionales especializados como contratista independiente, sin vínculo laboral por su propia cuenta y riesgo, como Abogado (a) en los procesos de Gestión Contractual, y Administración de Obras por Valorización del Fondo de Valorización de Medellín.</t>
  </si>
  <si>
    <t>CPS 125</t>
  </si>
  <si>
    <t>https://community.secop.gov.co/Public/Tendering/ContractNoticePhases/View?PPI=CO1.PPI.20316398&amp;isFromPublicArea=True&amp;isModal=False</t>
  </si>
  <si>
    <t>2022-01983</t>
  </si>
  <si>
    <t>Prestación de servicios profesionales  como contratista independiente, sin vínculo laboral por su propia cuenta y riesgo, en los procesos de planeación estratégica, y Administración de obras por valorización del Fondo de Valorización de Medellín</t>
  </si>
  <si>
    <t>CPS 123</t>
  </si>
  <si>
    <t>https://community.secop.gov.co/Public/Tendering/ContractNoticePhases/View?PPI=CO1.PPI.20291194&amp;isFromPublicArea=True&amp;isModal=False</t>
  </si>
  <si>
    <t>2022-01984</t>
  </si>
  <si>
    <t>Prestación de servicios profesionales como contratista independiente, sin vínculo laboral por su propia cuenta y riesgo como apoyo juridico a la Direccion General y a los procesos de  Gestión jurídica y Gestión Contractual del Fondo de Valorización de Medellín</t>
  </si>
  <si>
    <t>CPS 124</t>
  </si>
  <si>
    <t>https://community.secop.gov.co/Public/Tendering/OpportunityDetail/Index?noticeUID=CO1.NTC.3222781&amp;isFromPublicArea=True&amp;isModal=False</t>
  </si>
  <si>
    <t>2022-01985</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</si>
  <si>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Generalde la Nación en el Fondo Valorización de Medellín.</t>
  </si>
  <si>
    <t>CPS 126</t>
  </si>
  <si>
    <t>3 MESES Y 26 DIAS</t>
  </si>
  <si>
    <t>https://community.secop.gov.co/Public/Tendering/ContractNoticePhases/View?PPI=CO1.PPI.20345850&amp;isFromPublicArea=True&amp;isModal=False</t>
  </si>
  <si>
    <t>2022-01986</t>
  </si>
  <si>
    <t>Prestación de servicios personales como contratista independiente, sin vínculo laboral por su propia cuenta y riesgo como apoyo administrativo en los procesos del Fondo de Valorización de Medellín.</t>
  </si>
  <si>
    <t>CPS 127</t>
  </si>
  <si>
    <t>https://community.secop.gov.co/Public/Tendering/OpportunityDetail/Index?noticeUID=CO1.NTC.3236209&amp;isFromPublicArea=True&amp;isModal=False</t>
  </si>
  <si>
    <t>2022-01987</t>
  </si>
  <si>
    <t>Prestación de servicios profesionales como contratista independiente, sin vínculo laboral por su propia cuenta y riesgo, como profesional en el proceso de control Interno del Fondo de Valorización de Medellín.</t>
  </si>
  <si>
    <t>CPS 128</t>
  </si>
  <si>
    <t>https://community.secop.gov.co/Public/Tendering/OpportunityDetail/Index?noticeUID=CO1.NTC.3236538&amp;isFromPublicArea=True&amp;isModal=False</t>
  </si>
  <si>
    <t>2022-01988</t>
  </si>
  <si>
    <t>Prestación de servicios personales como contratista independiente, sin vínculo laboral por su propia cuenta y riesgo, como apoyo a la Dirección en el Fondo de Valorización de Medellín.</t>
  </si>
  <si>
    <t>CPS 129</t>
  </si>
  <si>
    <t>https://community.secop.gov.co/Public/Tendering/OpportunityDetail/Index?noticeUID=CO1.NTC.3236379&amp;isFromPublicArea=True&amp;isModal=False</t>
  </si>
  <si>
    <t>2022-01989</t>
  </si>
  <si>
    <t>ALDEMAR ANDRES TABARES</t>
  </si>
  <si>
    <t>Prestación de servicios profesionales como contratista independiente, sin vínculo laboral por su propia cuenta y riesgo, como abogado en el proceso de control Interno del Fondo de Valorización de Medellín.</t>
  </si>
  <si>
    <t>CPS 130</t>
  </si>
  <si>
    <t>https://community.secop.gov.co/Public/Tendering/OpportunityDetail/Index?noticeUID=CO1.NTC.3236852&amp;isFromPublicArea=True&amp;isModal=False</t>
  </si>
  <si>
    <t>2022-01990</t>
  </si>
  <si>
    <t>Prestación de servicios profesionales como contratista independiente, sin vínculo  laboral por su propia cuenta y riesgo, en el Proceso de Administración de Obra por Valorización "Subproceso  Ambiental y Social" delFondode Valorización   de Medellín</t>
  </si>
  <si>
    <t>CPS 131</t>
  </si>
  <si>
    <t>https://community.secop.gov.co/Public/Tendering/OpportunityDetail/Index?noticeUID=CO1.NTC.3236713&amp;isFromPublicArea=True&amp;isModal=False</t>
  </si>
  <si>
    <t>2022-01991</t>
  </si>
  <si>
    <t>Prestación de servicios profesionales especializados como contratista independiente,  sin  vínculo laboral por su propia cuenta y riesgo como Abogado en el Proceso de Gestión Jurídica "Subproceso de Trámites Legales"  del Fondo  de  Valorización de Medellín.</t>
  </si>
  <si>
    <t>CPS 132</t>
  </si>
  <si>
    <t>https://community.secop.gov.co/Public/Tendering/OpportunityDetail/Index?noticeUID=CO1.NTC.3237058&amp;isFromPublicArea=True&amp;isModal=False</t>
  </si>
  <si>
    <t>2022-01992</t>
  </si>
  <si>
    <t>DORA INES PAREJA</t>
  </si>
  <si>
    <t>Prestación de servicios personales como contratista independiente,  sin  vínculo laboral por su propia  cuenta  y riesgo como apoyo en el Subproceso de Gestión Predial del Fondo de Valorización de Medellín.</t>
  </si>
  <si>
    <t>CPS 133</t>
  </si>
  <si>
    <t>https://community.secop.gov.co/Public/Tendering/OpportunityDetail/Index?noticeUID=CO1.NTC.3236132&amp;isFromPublicArea=True&amp;isModal=False</t>
  </si>
  <si>
    <t>2022-01993</t>
  </si>
  <si>
    <t>JESSICA ALEXANDRA CASTRILLON</t>
  </si>
  <si>
    <t>Prestación de servicios profesionales como contratista independiente, sin vínculo laboral por su propia cuenta y riesgo en el proceso de administración de la contribución por valorización "subprocesos de cartera y facturación" del Fondo de Valorización de Medellín</t>
  </si>
  <si>
    <t>CPS 134</t>
  </si>
  <si>
    <t>https://community.secop.gov.co/Public/Tendering/OpportunityDetail/Index?noticeUID=CO1.NTC.3236441&amp;isFromPublicArea=True&amp;isModal=False</t>
  </si>
  <si>
    <t>2022-01994</t>
  </si>
  <si>
    <t>ELSY YAMILETH CHACON</t>
  </si>
  <si>
    <t>Prestación de servicios profesionales especializados como contratista independiente, sin vínculo laboral por su propia cuenta y riesgo en el proceso de Conceptualización, estructuración y diseño técnico de proyectos, y subproceso de planeación financiera y presupuestal del Fondo de Valorización de Medellín.</t>
  </si>
  <si>
    <t>CPS 135</t>
  </si>
  <si>
    <t>https://community.secop.gov.co/Public/Tendering/OpportunityDetail/Index?noticeUID=CO1.NTC.3236273&amp;isFromPublicArea=True&amp;isModal=False</t>
  </si>
  <si>
    <t>2022-01995</t>
  </si>
  <si>
    <t>Prestación de servicios profesionales especializados como contratista independiente, sin vínculo laboral por su propia cuenta y riesgo, como apoyo a la gestión de las actividades técnicas que se ejecutan durante los estudios de prefactibilidad de proyectos, que se desarrollan como parte del proceso de conceptualización y estructuración técnica de valorización, y demás actividades requeridas en el Fondo de Valorización de Medellín.</t>
  </si>
  <si>
    <t>CPS 136</t>
  </si>
  <si>
    <t>https://community.secop.gov.co/Public/Tendering/OpportunityDetail/Index?noticeUID=CO1.NTC.3238776&amp;isFromPublicArea=True&amp;isModal=False</t>
  </si>
  <si>
    <t>2022-01996</t>
  </si>
  <si>
    <t>LEIDY JOHANNA SALDARRIAGA MONSALVE</t>
  </si>
  <si>
    <t>CPS 137</t>
  </si>
  <si>
    <t>https://community.secop.gov.co/Public/Tendering/OpportunityDetail/Index?noticeUID=CO1.NTC.3236297&amp;isFromPublicArea=True&amp;isModal=False</t>
  </si>
  <si>
    <t>2022-01997</t>
  </si>
  <si>
    <t>PAULA ANDREA OTALVARO</t>
  </si>
  <si>
    <t>Prestación de servicios profesionales especializados como contratista independiente, sin vínculo laboral por su propia cuenta y riesgo en el proceso de Gestión Administrativa del Fondo de Valorización de Medellín.</t>
  </si>
  <si>
    <t>CPS 138</t>
  </si>
  <si>
    <t>https://community.secop.gov.co/Public/Tendering/ContractNoticePhases/View?PPI=CO1.PPI.20349654&amp;isFromPublicArea=True&amp;isModal=False</t>
  </si>
  <si>
    <t>2022-01999</t>
  </si>
  <si>
    <t xml:space="preserve">LINA MARCELA  MONSALVE MENESES </t>
  </si>
  <si>
    <t>Prestación de servicios personales como contratista independiente, sin vínculo laboral por su propia cuenta y riesgo como apoyo a la gestión en el proceso de Gestión administrativa y Gestión financiera del Fondo de Valorización de Medellín</t>
  </si>
  <si>
    <t>CPS 139</t>
  </si>
  <si>
    <t>https://community.secop.gov.co/Public/Tendering/OpportunityDetail/Index?noticeUID=CO1.NTC.3236911&amp;isFromPublicArea=True&amp;isModal=False</t>
  </si>
  <si>
    <t>2022-01998</t>
  </si>
  <si>
    <t>STEVEN CORTINA YARCE</t>
  </si>
  <si>
    <t>Prestación de servicios profesionales como contratista independiente, sin vínculo laboral por su propia cuenta y riesgo como profesional y apoyo en las actividades del proceso de Gestión Administrativa del Fondo de Valorización de Medellín</t>
  </si>
  <si>
    <t>CPS 140</t>
  </si>
  <si>
    <t>https://community.secop.gov.co/Public/Tendering/ContractNoticePhases/View?PPI=CO1.PPI.20350604&amp;isFromPublicArea=True&amp;isModal=False</t>
  </si>
  <si>
    <t>2022-02000</t>
  </si>
  <si>
    <t>ADRIANA NARANJO GUARDIA</t>
  </si>
  <si>
    <t>Prestación de servicios profesionales como contratista independiente, sin vínculo laboral por su propia cuenta y riesgo como profesional en el Proceso de Comunicaciones del Fondo de Valorización de Medellín</t>
  </si>
  <si>
    <t>CPS 141</t>
  </si>
  <si>
    <t>https://community.secop.gov.co/Public/Tendering/OpportunityDetail/Index?noticeUID=CO1.NTC.3237761&amp;isFromPublicArea=True&amp;isModal=False</t>
  </si>
  <si>
    <t>2022-02001</t>
  </si>
  <si>
    <t>SERGIO ANDRÉS BOLIVAR ROA</t>
  </si>
  <si>
    <t>Prestación de servicios profesionales como contratista independiente, sin vínculo laboral por su propia cuenta y riesgo como apoyo juridico a la Direccion General del Fondo de Valorización de Medellín</t>
  </si>
  <si>
    <t>CPS 142</t>
  </si>
  <si>
    <t>20.527.199 </t>
  </si>
  <si>
    <t>3 MESES Y 22 DIAS</t>
  </si>
  <si>
    <t>https://community.secop.gov.co/Public/Tendering/OpportunityDetail/Index?noticeUID=CO1.NTC.3254251&amp;isFromPublicArea=True&amp;isModal=False</t>
  </si>
  <si>
    <t>2022-02002</t>
  </si>
  <si>
    <t>FABIAN OCHOA PEÑA</t>
  </si>
  <si>
    <t>CPS 143</t>
  </si>
  <si>
    <t>https://community.secop.gov.co/Public/Tendering/OpportunityDetail/Index?noticeUID=CO1.NTC.3254092&amp;isFromPublicArea=True&amp;isModal=False</t>
  </si>
  <si>
    <t>2022-02004</t>
  </si>
  <si>
    <t>DORIS STELLA ROJAS RODRIGUEZ</t>
  </si>
  <si>
    <t>Prestación de servicios profesionales especializados como contratista independiente, sin vínculo laboral por su propia cuenta y riesgo, como profesional en el proceso de Gestión Administrativa del Fondo de Valorización de Medellín</t>
  </si>
  <si>
    <t>CPS 144</t>
  </si>
  <si>
    <t>3 MESES Y 19 DIAS</t>
  </si>
  <si>
    <t>https://community.secop.gov.co/Public/Tendering/OpportunityDetail/Index?noticeUID=CO1.NTC.3270414&amp;isFromPublicArea=True&amp;isModal=False</t>
  </si>
  <si>
    <t>2022-02005</t>
  </si>
  <si>
    <t>Prestación de servicios profesionales especializados como contratista independiente, sin vínculo laboral por su propia cuenta y riesgo, como abogado en el proceso de gestión jurídica "subproceso de gestión predial" del fondo de valorización de Medellín</t>
  </si>
  <si>
    <t>CPS 145</t>
  </si>
  <si>
    <t>3 MESES Y 17 DIAS</t>
  </si>
  <si>
    <t>https://community.secop.gov.co/Public/Tendering/OpportunityDetail/Index?noticeUID=CO1.NTC.3278412&amp;isFromPublicArea=True&amp;isModal=False</t>
  </si>
  <si>
    <t>2022-02006</t>
  </si>
  <si>
    <t>RED LOGÍSTICA Y GESTIÓN SAS</t>
  </si>
  <si>
    <t>Administración y soporte de la página web de la entidad</t>
  </si>
  <si>
    <t>CD-015-2022</t>
  </si>
  <si>
    <t>3 MESES Y 15 DIAS</t>
  </si>
  <si>
    <t>SANDRA MARIA GUTIERREZ CASTRO</t>
  </si>
  <si>
    <t>https://community.secop.gov.co/Public/Tendering/OpportunityDetail/Index?noticeUID=CO1.NTC.3297841&amp;isFromPublicArea=True&amp;isModal=False</t>
  </si>
  <si>
    <t>2022-02007</t>
  </si>
  <si>
    <t>CORPORACIÓN LONJA DE PROPIEDAD RAÍZ DE MEDELLÍN Y ANTIOQUIA</t>
  </si>
  <si>
    <t>Realizar los avalúos comerciales corporativos o colegiados para los inmuebles y/o mejoras constructivas y/o especies vegetales, requeridas para atender las diferentes necesidades que se originan para el Fondo de Valorización de Medellín</t>
  </si>
  <si>
    <t>CD-017-2022</t>
  </si>
  <si>
    <t>3 MESES Y 16 DIAS</t>
  </si>
  <si>
    <t>https://community.secop.gov.co/Public/Tendering/OpportunityDetail/Index?noticeUID=CO1.NTC.3351080&amp;isFromPublicArea=True&amp;isModal=False</t>
  </si>
  <si>
    <t>2022-02008</t>
  </si>
  <si>
    <t>MARY SOL FRANCO FRANCO</t>
  </si>
  <si>
    <t>CPS 146</t>
  </si>
  <si>
    <t>3 MESES Y 9 DIAS</t>
  </si>
  <si>
    <t>https://community.secop.gov.co/Public/Tendering/OpportunityDetail/Index?noticeUID=CO1.NTC.3312148&amp;isFromPublicArea=True&amp;isModal=False</t>
  </si>
  <si>
    <t>2022-02009</t>
  </si>
  <si>
    <t>OSCAR MARIO NARANJO SANCHEZ</t>
  </si>
  <si>
    <t>Prestación de servicios profesionales especializados como contratista independiente, sin vínculo laboral porsu propia cuenta y riesgo, como Ingeniero en el proceso de Administración de Obras por Valorización delFondo de Valorización de Medellín</t>
  </si>
  <si>
    <t>CPS 147</t>
  </si>
  <si>
    <t>https://community.secop.gov.co/Public/Tendering/OpportunityDetail/Index?noticeUID=CO1.NTC.3370348&amp;isFromPublicArea=True&amp;isModal=False</t>
  </si>
  <si>
    <t>2022-02010</t>
  </si>
  <si>
    <t>Prestación de servicios profesionales como contratista independiente sin vínculo laboral por su propia cuenta y riesgo como apoyo al proceso de Gestión Contractual del Fondo de Valorización de Medellín</t>
  </si>
  <si>
    <t>CPS 148</t>
  </si>
  <si>
    <t>Etiquetas de fila</t>
  </si>
  <si>
    <t xml:space="preserve">Cuenta de NÚMERO DE CONTRATO </t>
  </si>
  <si>
    <t>2021</t>
  </si>
  <si>
    <t>2022</t>
  </si>
  <si>
    <t>Total general</t>
  </si>
  <si>
    <t xml:space="preserve">Cuenta de ESTADO ACTUAL DEL CONTRATO </t>
  </si>
  <si>
    <t>APOYO A LA SUPERVISIÓN</t>
  </si>
  <si>
    <t xml:space="preserve">ENTREGA A GESTION DOCUMENTAL </t>
  </si>
  <si>
    <t>RESPUESTA A OBSERVACION DE GESTION DOCUMENTAL</t>
  </si>
  <si>
    <t>2021-01617</t>
  </si>
  <si>
    <t xml:space="preserve">SIETE (7) MESES y VEINTIOCHO (28) DÍAS </t>
  </si>
  <si>
    <t>AMPLIACIÓN No. 1 (DOS MESES)</t>
  </si>
  <si>
    <t>ADICIÓN No. 1 (CUATRO MILLONES DOSCIENTOS MIL PESOS M/L ($4.200.000))</t>
  </si>
  <si>
    <t>https://www.contratos.gov.co/consultas/detalleProceso.do?numConstancia=21-12-11496242&amp;g-recaptcha-response=03AGdBq251Ftx8neqz4_Tt3JEVAK8r3ltuYkzt5A0vJxAa5PBYdBoSZm0YefTQUgIHDomueeuMGxXxjEKEZwKddLUH0-KOKeiSYJjcg1qr8sKdJTGH97ZeBhhxwdIQ5P-CcMYxwrrrnyZpjY-IY7sDpPNT4FlmNwjIVxZSnFazN7QuxszfxaUX0aw3waE5UgLWxzAMgElxoNU2vRS9rZyfRnWSDhU0hI0pUEsFhd6gxHwuWXu8f1LLPV9m_Buo3cCv_SYq0qCxonQ0rnQN5h0wWhoihKvy-s3LNLPVWFvY6z6pnlUAqZMOx3YANh6WMfSgMb2gDvDt0Q--JTeTjxVvw9e9itkt3hGs6OY_PWNmlQsDNZgh8DWfXHqDIkBIjGItuK6Hi7SriK94BiHKjoKAbvNCnDsV1DPDsisIR2NLqxDB1Wb793brYN8icPk8tjQpF8g6HypmD00ZxDYXXFXR7vHvaZlRkV-QNA</t>
  </si>
  <si>
    <t xml:space="preserve">RECIBIDOS GESTION DOCUMENTAL </t>
  </si>
  <si>
    <t>2021-01618</t>
  </si>
  <si>
    <t>MARIA PAULA GARAVITO HERNANDEZ</t>
  </si>
  <si>
    <t>Prestación de servicios personales como contratista independiente, sin vínculo laboral por su propia cuenta y riesgo para el apoyo a la gestión en las actividades del área administrativa y financiera en el Fondo de Valorización del Municipio de Medellín.</t>
  </si>
  <si>
    <t>ADICIÓN No. 1 (CINCO MILLONES DE PESOS M/L ($5.000.000))</t>
  </si>
  <si>
    <t>https://www.contratos.gov.co/consultas/detalleProceso.do?numConstancia=21-12-11498781&amp;g-recaptcha-response=03AGdBq243dm24pS62koXCdI-yAmv4aQ-g2uW94ulWh3aBz2TyNIArG4ZDxfFuTYgooiV1sIyppzhGmkWC3i8YDm5_EzWAgU1moHBBtZEBaUr7aIvCUTsABxRfXLKN45VWMCRTOJJ2h3-vH64D8gxeb82Ic9RMkwhqjWlmC0MpsrbTLP9LACuaA_qqHk4N05wvTVhVuox4poA2wfDJbMwPnkYoeZJmUh5C0AODbpcs9-ERSRJZsVT6bxuBQw7I5vDuVLaVd1fXvbgkIZyq0eLA-la8UPIjiV9awSq5JP8tlTIs_4xWof6AGtWI1y2CIYjicCwPty-VF1MMeDEGr570PUWEQAkRsI0AycgCAqROSjivVeyai10DvAhWariXOd4RSvgDNi7MCF-H7DYYnCPwTv-p0utpazyCqtes_MqkYu71ufzxAJxQW0GQHKT6uIFMOm6HIF194N6gYkN2brxTRm6mADSW0fvNyw</t>
  </si>
  <si>
    <t>2021-01619</t>
  </si>
  <si>
    <t>CAROLINA JIMENEZ ZUÑIGA</t>
  </si>
  <si>
    <t>Prestación de servicios personales como contratista independiente, sin vínculo laboral por su propia cuenta y riesgo para el apoyo al proceso de gestión documental en el Fondo de Valorización del Municipio de Medellín</t>
  </si>
  <si>
    <t>ADICIÓN No. 1 (SEIS MILLONES DOSCIENTOS MIL PESOS M/L ($6.200.000))</t>
  </si>
  <si>
    <t>https://www.contratos.gov.co/consultas/detalleProceso.do?numConstancia=21-12-11496390&amp;g-recaptcha-response=03AGdBq26VhjPI0fkGJ04L7x34CXC-wumE0sYWXkhXL6bhzUPjd4u2gebaPJ4zFQItSwLM2w1N3Q6KKIYKGIgMdRUFpPbnLZ-TgEut6OvJlQ_meun8T2f1uf1yq2zkOzw74gyOq6QqqFIsVx7hvsigHhabtmPXj9Lk7aK6qDrZKTgUXlkspGRcbPtXDmOmq5ZPVdUt-yOknDcBtxnheUdl4ey0CmdTFRAEp2G9BB2rDQeHnDXb1GgDH9mPdDl5IPw9sFBNIz16rzlAXmM9tu3PXGkHStVIXmA8kty-3xY6-C_lgjesoS_JF1VpdzhUKWy0_HM-u6ZEB69N4_HNJblE_271G2I9ZtRfCVpK1v56AvUxDvO_yBf8Z106a50d0IRXF9j4X_GmWtaVGFgTYRnCmrz_-VoZmHkS4V0I_IxNHh0JAPteqg7Owt8-YXrtTxNszEpC6c89OAMlEZG7bdUEbZSwsKJjIfc-Dg</t>
  </si>
  <si>
    <t>2021-01620</t>
  </si>
  <si>
    <t>Prestación de servicios personales como contratista independiente, sin vínculo laboral por su propia cuenta y riesgo, como apoyo a la gestión en las actividades del área tecnológica en el Fondo de Valorización del Municipio de Medellín.</t>
  </si>
  <si>
    <t>ADICIÓN No. 1 (SEIS MILLONES SEISCIENTOS MIL PESOS M/L ($6.600.000))</t>
  </si>
  <si>
    <t>https://www.contratos.gov.co/consultas/detalleProceso.do?numConstancia=21-12-11499399&amp;g-recaptcha-response=03AGdBq27Fpd4Aqmr6ZG2I5G9Qo1JXKJE-BNLlO0N_xuyEMZ7xCjqjLJCbG8w-zHXL7qZA7pcsJybFymfzsNUJ1zM6xPdCUY-qpjWJ-0FEeQrZQI9Q4l_6S0IJcr3TAYA0eOYuRAqoOLej1gCq21sF5qW1lAsL4zTCE923BYVeC_6_5OmZa2pgTKZbQiFbShU-H58gpIQ13rGFoVo1kHvibvbFPKd02IBymzg5uXgjVC9KqadHfCMTBOJSkiYXb0aqLhMllmqaQbfwO5VfhRUYJYttutBpseN2OuYLtvyyMmvUZE6LZ6uRSk56-tFVLWLGKZFGKDSEzEVrEe-hZB9g9IOC-hGoAWECm84ikfVA_bTKjZzm_J2FXZ-v924bgPVuSKtGZlqDOF2FQYtvZ4I2G_N3KfvrtxWwvbF1JvKwJQ4jFq-Vsxf-z0gwW9OCDTT9LfGvMQBAoOTFHoKKdmCK6mEk1x6b7Dv79g</t>
  </si>
  <si>
    <t>2021-01621</t>
  </si>
  <si>
    <t>Prestación de servicios profesionales como contratista independiente, sin vínculo laboral por su propia cuenta y riesgo como apoyo a la gestión en las actividades del área jurídica en el Fondo de Valorización del Municipio de Medellín</t>
  </si>
  <si>
    <t>ADICIÓN No. 1 (OCHO MILLONES DOSCIENTOS MIL PESOS M/L ($8.200.000))</t>
  </si>
  <si>
    <t>https://www.contratos.gov.co/consultas/detalleProceso.do?numConstancia=21-12-11498887&amp;g-recaptcha-response=03AGdBq26BJm-RS2Vj5jHq6dhnRIg6WRtdnoC3qAgOEcJzrKQOQpOjmrUDoiz_GzenMnTqbmf7JSVQxtw9ZTUlaQrC1W4KTkBuOwv4nIp3haBGeZVNz7-i0rIT8UHhrKdsg5Zk1O3RpJvaOSxGHggBQSKwtHH7si64TLKvzsh2AHKozRi95w8xiVmLAE6vWrooAPLwJnBTvqrXQnRFt8_mcrPj4Od9A2VJo1icdnxZP1XnvXxHX4mlFsWGWJmc48Er7gj2M2RWg-NpGZ94rlg3O_qES4zelmQNoXp5zdgL1ieelpSG1ddl07d7W_vA2mEMs6WQF00f3cBEmsA_FjBZ6E5FKd0J5fgIwcQ8-aeJHIk2bxgo5TeSOxAQjq489BCa7S1MwV7Zgquu2zj1fQI3ZhJQ0goJ6Xr5a0ubb33FInIaNWxk1uV_qX3QRUf2Wbfg2jQ_ZzzDnBjeb1Vbviw7P2oNpAVs85ah-Q</t>
  </si>
  <si>
    <t>2021-01622</t>
  </si>
  <si>
    <t>KELY MARCELA MACÍAS JIMENEZ</t>
  </si>
  <si>
    <t>ADICIÓN No. 1 (NUEVE MILLONES DE PESOS M/L ($9.000.000))</t>
  </si>
  <si>
    <t>https://www.contratos.gov.co/consultas/detalleProceso.do?numConstancia=21-12-11499134&amp;g-recaptcha-response=03AGdBq26z8HRKNexpKoDpx2o4ZnCPnmL2lq1tF-bUtDlXuIH1bqYhuizxsQi0u5jyYyrZ9cf3RkThBWo9y0Rjuj--iLcyjy7kJob2dKZIvw3OeqCXk67XZ3bM8zNwLCR7_x16SS4_JzmCvWYSIWraaSryzg0hLT8u3u5-PXm-pSjbZ4rv-8nHK_c7B-VGzUSB_-hqaP6_RfCToGCxdnPbbI-NGmwcplYEq-6ocP0Rw1_EM9POQyCTW6_dZ6q3wtgn_N3VGDqQ68ExpYXMeoaTHd5l4g18dg8bYzQ2-5JT0A8RV17j_lXHfQ66NwsxVb_9zI-7l1L598ytB3wnQI8Mu1zSgDU4xfGSBaIfTEBA_35TLQEoHUSyAwCZhiUYROYA9qF5h6Fe-VrO605y-OuNKEWF4Hj6WQS1xM9SRrYEpNxJ-njnuowfodVrN_es3ac7Lv1aqpa_N2qI1Ehsv80-JXecnFotNDBt3w</t>
  </si>
  <si>
    <t>2021-01623</t>
  </si>
  <si>
    <t>Prestación de servicios personales como contratista independiente, sin vínculo laboral por su propia cuenta y riesgo como apoyo a la gestión contable en el Fondo de Valorización del Municipio de Medellín.</t>
  </si>
  <si>
    <t>https://www.contratos.gov.co/consultas/detalleProceso.do?numConstancia=21-12-11499008&amp;g-recaptcha-response=03AGdBq26VbeGH0XaeTLz3qt0m7tikTkwp4ZKNE5HG4lla0CQStZochVuHUB3-MJg-Vglmoyez00gEQeZz-CkTwmqSC3ELdNSEJPv3HYHfV1-ttEeXkrnVpjO9wW2VbncuBfDe8ruSnSiU_fkOLEEclzLlyeNbZnB30N4Exomp9DI1tDqFOnjyTLADJLrVolwbvaQNHQBagPhfdcdwZEanXg3zJ8b1cr1e7WNGTGvh3qAVbwXXe43blh9P4X9QoZtLkGOiT8eoKZMVt9XR8y-jN61_Eck6qNoQ79pjrDeY9hjjiN4vYWupMDYBAmVbQr3jEnDotjX9CVWi4dkViB1MjlO9GqB-IB8kQ4s4I-Bk9V3EQTS_vlpxEHqDMb8sv5Kqd3luxIIPd4fkvoecuPSftJp5A1Cxu-HFHC5_i32COD9OAcqMYl4Q6zeRzAM0DXpQ0lZvNNWIC3zv97p3RsYrWJ89bNFwhYR8Lg</t>
  </si>
  <si>
    <t>2021-01624</t>
  </si>
  <si>
    <t>Prestación de servicios profesionales como contratista independiente, sin vínculo laboral por su propia cuenta y riesgo para el apoyo a la gestión de las actividades administrativas del Fondo de Valorización del Municipio de Medellín</t>
  </si>
  <si>
    <t>ADICIÓN No. 1 (ONCE MILLONES CUATROCIENTOS MIL PESOS M/L ($11.400.000))</t>
  </si>
  <si>
    <t>https://www.contratos.gov.co/consultas/detalleProceso.do?numConstancia=21-12-11498785&amp;g-recaptcha-response=03AGdBq27DhE_jMJgiNzr-JNg4qKU_KUO3McNN_YgHmfQxPqdqdFydpjG-CL8smweXjJ-GBPkb8Mnw9j4hqLtTHTPPMq_gq92f6vKiWGTv2Dgr4Kr4BexjIM5UcnEl83gUtWh-qpR22Atr2VzecJLVN9cMsQQL7Wu5BV5IaOclepSPTF2PObYa94ffhc2feAl2Ipz7TsdMtAizQtLl9lRVX5bmSBWx0suwqbGankmTfeWrlHvgEUo2vTruiyuntnxXrrzHOEhsK-DE9nSuFfCj5oIlAVYpWq_Zljc39QgNH-bO99n9Z6l-VbCyzqHRckt2xigpAjU7u3MCjnGn220LDsOtKw4aJ01mpV0g2I6WSBQqqlyiE3BU1WHYjvxxXlSUYaPCViEDCXzAxZ6G6ETqbiJWwA9SydIOTlqV-9GKVn-9W4yEG_7ni8VTei2veNeRZ7DoBTCgvni7VPFQlk-6aAYlZ_Nt-o4elQ</t>
  </si>
  <si>
    <t>2021-01625</t>
  </si>
  <si>
    <t>SERGIO ANDRES VARELA OSORIO</t>
  </si>
  <si>
    <t>Prestación de servicios profesionales como contratista independiente, sin vínculo laboral por su propia cuenta y riesgo para el apoyo a la gestión en las actividades del área jurídica en el Fondo de Valorización del Municipio de Medellín</t>
  </si>
  <si>
    <t>ADICIÓN No. 1 (ONCE MILLONES SETECIENTOS MIL PESOS M/L ($11.700.000))</t>
  </si>
  <si>
    <t>https://www.contratos.gov.co/consultas/detalleProceso.do?numConstancia=21-12-11499295&amp;g-recaptcha-response=03AGdBq2672gBYyFs0AOqv688qWPgp9PWpdAJjZz2lMc0E2R65v9M7bKI2Xd-VWNttZOZoOho8P1KH4uMVQIOfppepN7n_c1xO4lzHa1skATY0ZIw4CSnRR5bXkurMghK8Kxa5uDuTI35-ut1xTgCIiZkpEIZDe0qLolAgLQh8hHN-RPdEK1oB2O3lSHarT-pRlNkLfA-ZeDZq-MneeLYPDVzDFKaGCO-XixYuIUWDfd9GEDlWAgmyPXNzXlGlCO163kSzKqCbeCUGDwKtvTh2gMD100c5vIGtV2oNKVgLVSvnZLrgDo0jxREzRU2bQX5v6AiaTmqeuRGah6mTaQSJMOtgcDzFCj-1ngk00c2DtlSk8j4WqIgSMzMVmPqwrGPZZxXqYBT6YW-udDJE9jRVzneVWPye3TPTsn7Jl0MCCth3ZgQBacP7zr0xwdAXWGL5syQj1kB85VNj8F8ScasDZSKZ07aoPYRMJA</t>
  </si>
  <si>
    <t>2021-01626</t>
  </si>
  <si>
    <t>ANDREA ESTEFANIA ECHEVERRY OCHOA</t>
  </si>
  <si>
    <t>Prestación de servicios profesionales como contratista independiente, sin vínculo laboral por su propia cuenta y riesgo como apoyo a la gestión en las actividades del área Jurídica en el Fondo de Valorización del Municipio de Medellín.</t>
  </si>
  <si>
    <t>https://www.contratos.gov.co/consultas/detalleProceso.do?numConstancia=21-12-11498488&amp;g-recaptcha-response=03AGdBq2499K77z7mII3ZwQ3PRt9NZRIzJ0aP_WWHv5UsAJUQQEx34itSYDutXAqLrKL93cFmHhNg94tSeDQaJoEyX4rvBt4qTPm9o9e4dMJUdiwYYGpQOMnDqIJKkjTzye7K9vT28-s662teE_QyGCuAylPPGGzZjVcBYHjo7f0lx4NJFr9CGmMJt2B7FPazVcpAsjeHRZ7csxJ4qCkiUwTZkH7HN6TmlYjNoFRrfve7zmCKRrt8mQYN6sN5bYd6Otfq_fF4HD3ftmTkee51KoQ5tP9cGvjyzDcvyEVxGJjjZzNOklPns_pYLw4WGkVHfoS5XuSvVLCfKlYoaiJhSFaEvA42-7kN_flS4FVd-NMImBSa6QSYiBXc79CzbF9nVqkJjirR5NOPY-A1fFUbi9kMPDAVbyBgIWmgFONYunfSH6_O2qKh49IjPE81lrBnO0y8vxbte1G60vFPgECiXBvaQti5Gp3MYmQ</t>
  </si>
  <si>
    <t>2021-01627</t>
  </si>
  <si>
    <t>Prestación de servicios profesionales como contratista independiente, sin vínculo laboral por su propia cuenta y riesgo, para el apoyo a la gestión social en el Fondo de Valorización del Municipio de Medellín</t>
  </si>
  <si>
    <t xml:space="preserve">https://www.contratos.gov.co/consultas/detalleProceso.do?numConstancia=21-12-11519075&amp;g-recaptcha-response=03AGdBq26QyvKO9Z0gNeJcB9ZO9Io3pl7-DMh4FxGRWe-nQYWf8Txxhv_XvFqJk0_FzuOQS-Uj4wgK6GTbHHKwzKIUYrj-jZ7X_6l84slN4cwQ_C7B6nHz6R-GylIGwRRKwdfI1XKWz9r9ID-42878RpQjZIINb6dasTs-wMJQq6TVzk0i8-q4RexRaY9VkYYV0KJAJCpG7zo5KXt2D6NqjwYpzsbtojGqRyxWIsBFDwi12Snq3SP_Jz5cF2LxrAMYd4j5dh4Tvs2CKqwdggkM3NiwAXq5Azxd4A5xPJ9wbv7206mX1ba-8lXLvfHTtuoYt1x071IVN0h8tAt022kLM34gknLSC0aHBLUUDBnVc6zY92VKNoDgZrtDl3eAqAw2dYUvXRK1Zk6cDxmMsGQSWEc-DlqW7CHNKSfUxY-Lq1xlxmEsDqEwMdzySd_kxGQcShNmknd3wl4FAUk7a5wLFuzkNzcpLdfFRw </t>
  </si>
  <si>
    <t>2021-01628</t>
  </si>
  <si>
    <t>MARY ISABEL YEPES CANO</t>
  </si>
  <si>
    <t>Prestación de servicios profesionales como contratista independiente, sin vínculo laboral por su propia cuenta y riesgo, como apoyo a la gestión del área jurídica en el Fondo de Valorización del Municipio de Medellín.</t>
  </si>
  <si>
    <t>ADICIÓN No. 1 (TRECE MILLONES DE PESOS M/L ($13.000.000))</t>
  </si>
  <si>
    <t>https://www.contratos.gov.co/consultas/detalleProceso.do?numConstancia=21-12-11499210&amp;g-recaptcha-response=03AGdBq24nsvSk29WiWHvi00g0KeRBYrk6vCw6YjN203BAP1E4EQSdT5dGmFaWaNcLHRDI-rdcs1S19F00bEldOl67MHi2NQzrSQdAQvLZPNPXSOx2nCRtrtxKKnza_jSTMCgrsp48rJw8qLzSmvYrnganlHl0NrIDqS05R2exNdni_iGx6wTzsCCc-lVxVcXhpStx_NHMJ4BswCLifSIaCdx03_Z6YLbN7VOJHa1lrRa7MNa7Wun40mP3VW5C45oDtjo23UPZkLiDdPsUfKPyGfurjwE1SnzgE8CoHM-ZVvVYIW_MrBWRS-euHKuotczxddQK3NsttNamDBt5Tk0P3UArfDWz7DZChM-1cFRCxs9RQxh4L2LQGz9JsNIns5-Bss0eW5t-gju718889iFcwTE8t1wXbouVVxM_pXVB9IAtWvBxknrAaOAP5e943e3aHp7tBJxfsFQPeOlaWeAtwFzfoKbRrFdL8Q</t>
  </si>
  <si>
    <t>SI ESTA RECIBIDO, YOHANA LO CARGO EL 5 DE ABRIL DE 2022</t>
  </si>
  <si>
    <t>2021-01629</t>
  </si>
  <si>
    <t>Prestación de servicios profesionales como contratista independiente, sin vínculo laboral por su propia cuenta y riesgo, como apoyo a la gestión en los procesos de facturación y cartera del Fondo de Valorización del Municipio de Medellín</t>
  </si>
  <si>
    <t>https://www.contratos.gov.co/consultas/detalleProceso.do?numConstancia=21-12-11499142&amp;g-recaptcha-response=03AGdBq26WtuwybVdfOaihuiYAPbc6MyBz2OHxpvaq4OgREuTc9PZa2zTvV28lmzKkV3obm9y9AzOTzOimxkUCXyxXG-P3niJzWqgCgtBdZq01DkCIXkQwEAAeti8OdX2k4pTdXZ__eIZ9l7hpdRwMvFmnEe3Rfhw9itgc5Yn21RcAKqSNfZfC00azcVDaYPeDB-f1Jk0Y96cX_Ic-5IPqlDLtPp9kKqYerck9N-BTyeNXr0WM7ayLIp3cPQffUlbUWi10uwbIB_8XdtfPKQPTzixMfAu22WWuadzl9IkuDcywVcEJcroTbZTvZmHtqgF1ttmk3BXocadHYmFCcAH1UKHh4Uz7mqFH-g0_W0qSkJRBQT06LUR5csDuNUWuvXF12BtbllXJeUnn8JJ2jwYkLATsXgK64RUcQAVhEypKob8QnX3iDwss2XClnJ81UUYvXYqozM7cHSYIUZK3Q2NBNCa5AYdTesNExQ</t>
  </si>
  <si>
    <t>2021-01630</t>
  </si>
  <si>
    <t xml:space="preserve">Prestación de servicios profesionales como contratista independiente, sin vínculo laboral por su propia cuenta y riesgo, como apoyo a la gestión en las actividades de presupuesto en el Fondo de Valorización del Municipio de Medellín </t>
  </si>
  <si>
    <t>ADICIÓN No. 1 (TRECE MILLONES CUATROCIENTOS MIL PESOS M/L ($13.400.000))</t>
  </si>
  <si>
    <t>https://www.contratos.gov.co/consultas/detalleProceso.do?numConstancia=21-12-11499583&amp;g-recaptcha-response=03AGdBq257M1N2-67s2nKO3oXrzNIh4Yfx7t_wx7kkBwbzBVwe9pkqellNV_liRmDoS39c8lV4bKeIAO1SkJItiunrLJQTctJD2iP7VHTRjud-8_veXSNyJjlnbbw-ldrSBCbdMFQ5obQ63wbcxqDokK54oySLTnr-FuSZf9J5Zs_caOcuaxdAc_XPSt8EFEzf09KjNAidhdjcscgHHJurkY5YnldQBAbX2wf1vBzh7eYSdRAnUftyymiJcOovANPnOnDudJmikCgBbV3Lho8-miPfg2BoCfa7zS2kWrsnH4m-Sk9RmzQYjiHLhACV6rGeohWqZyeffCwPla-65cdfD512NcaxnXrMMvev7SP_5Wdr6hKL0vvmbQ2Tdhl38TTRIMJo7tQy6_VHpd_jTSUpi4VKWI6lTlHMb8eH1lHTl0fEKEv-FqbMGnWQp466VcDCYUMUra_03tafnFx4foixdpkZvY-sHGJOlA</t>
  </si>
  <si>
    <t xml:space="preserve">ENTREGADO, NO REQUIERE DELEGCION (EN EL CONTRATO SE ESPECIFICA), EN CONTRATACION 2021 ESTA SOPORTE DE AFILIACION,  SE CARGA SUBSANACION DE AMPLIACION </t>
  </si>
  <si>
    <t>2021-01631</t>
  </si>
  <si>
    <t>Prestación de servicios profesionales como contratista independiente, sin vínculo laboral por su propia cuenta y riesgo, como apoyo a la gestión para el fortalecimiento del proceso de control interno del Fondo de Valorización del Municipio de Medellín.</t>
  </si>
  <si>
    <t>https://www.contratos.gov.co/consultas/detalleProceso.do?numConstancia=21-12-11498979&amp;g-recaptcha-response=03AGdBq26zv1vAQ2XuD6d0LSZA1hOWe9ygvtP4JoLEgGzu7FTevJHwh2yvrOgzu5bnVL5GaoIqwic4c8We3bCF6UUDhOMUM25jSrrt1viUp_vDmgiSe9UfI5gipDM7IoHx9kVVMbfBu8jgQHMlfHGut3bZlFT1RXg8i6fpz9TO9745ifynj5j0udTzayqd-2fpwMhlQDlSXRpUXYj4G4DWnxpDXTAUI0YK_aYywnZ6Hx74Jq_zDPEyN3YXTArXMTPcI6r7B1SdRUmwS-QwEhDSfRaPRWkpMMLw-bZ_IZ1ZrkYODOVX44MSpafiu8j0uPp95XTv-IMdr2RzXoPndEHw7BjQ_Q_lllD4ErZ43XsgXLMBUglrIIQtSvTmmuPEGRmouwMhtBR7kusWu_kTNqDJMEvd_T4o4HCb--vzai7jXixYMzg9mLBEOILpmPYMASOYhwTGQE7fOyxNyC5pJANLOu1vCYIU_06xmg</t>
  </si>
  <si>
    <t xml:space="preserve">SE SUBSANA AMPLIACION Y ADICION </t>
  </si>
  <si>
    <t>2021-01632</t>
  </si>
  <si>
    <t>Prestación de servicios profesionales como contratista independiente, sin vínculo laboral por su propia cuenta y riesgo, como apoyo a la gestión en las actividades del área técnica obras, como enlace entre el Fondo de Valorización del Municipio de Medellín y las obras que ejecuta</t>
  </si>
  <si>
    <t>UN (1) MES Y ONCE (12) DÍAS</t>
  </si>
  <si>
    <t>https://www.contratos.gov.co/consultas/detalleProceso.do?numConstancia=21-12-11514874&amp;g-recaptcha-response=03AGdBq26YAkXo-GYMfS2NeNk-5JwQuFdFtJsC_9wTQ02Efv4QQr35UwPOYSjSeFBEk2CMhKjx3bo6RCWvu37oalWVzjIjPfe0zzWofFxF2eE1uMKM480r6NzgnR-JvnXj6MwSdZKKAtGchbSkbnyuy1bXSOQoP8hWuxrvHis2gcIGF5X6Ek51QD0ohfAVx8b7iqnFP_UdG07_ooP3ynBBZg6cLQat1HjwTnhDio2qEasrhjV0LvYQV7QFq2gYo_KW9velNXklCEwDsB2xeeTCF6sIwgdVTF7nrN-5GicZo-dKVjBybkPAyKpyDtvrBMCDRqavtB_jqqGKMOp_fgTM7J1rPb4ohsYPrhTQzWQBzEJK5dnK2V5Wyelc1ft2XGTlcOIGEM-kH5_a6KDFfTboLUPLsHHHgvCM7PgwDq2LQHAN56gwT83pVwRM3XQKEj9B3iiIi1ruWOlLYFoWNO1otkVHFSSMDlsciQ</t>
  </si>
  <si>
    <t>Se habia pactado entre las partes una ducración del contrato por CINCO (5) MESES Y VEINTIOCHO (28) DÍAS, dado por terminación por parte del contratista</t>
  </si>
  <si>
    <t>2021-01633</t>
  </si>
  <si>
    <t>Prestación de servicios  profesionales como contratista independiente, sin vínculo laboral por su propia cuenta y riesgo, como apoyo a la gestión en las actividades del área jurídica, en el Fondo de Valorización del Municipio de Medellín.</t>
  </si>
  <si>
    <t>ADICIÓN No. 1 (QUINCE MILLONES DOSCIENTOS MIL PESOS M/L ($15.200.000))</t>
  </si>
  <si>
    <t>https://www.contratos.gov.co/consultas/detalleProceso.do?numConstancia=21-12-11499468&amp;g-recaptcha-response=03AGdBq27MBrXnY4YMDr-zppNhW-0ontLCe6_-SFc5X0sNbLXK90hfpQWwR5_XGTSgrYTxbaSshYtj_nFpvV0QsqsyqhTx5Vv2gGYjTJ0xXaZJ_J18EfBlRxFBLe7lO5WQ0foE5fZjl5BTOxZVl7cclpoUP722ejFVayWR-I7Ro4MVKPCoeorL2z0j80n8EtPC-W_C6_gJ17c_24ZhCIXf0UUOIMN33kmUqRItIM0xLpPC18y0tdInhdUH-hQWZS1qMxX80Pe6sUU39qPDz9ciON-Ub9kVlmzqB6NDCvaCU42NS5c6wAfC5u9Lq_XZnsCf-uzUnN6dfbZoqzjC_uD-cU9agCsiQljX-w86WoYNHoE1r4n27-XuMno9ZaRdNb3Xq_bDUSkmKyWo46qLv6FVd0vnRqQIjKNzzVKjHoqOV44u9ZgllchC4k2yPwMJ1f7TDdM0shAkPc4eP4YALKbP1JxnhOL_FGuY0w</t>
  </si>
  <si>
    <t>2021-01634</t>
  </si>
  <si>
    <t>CARLOS MARIO TABORDA HENAO</t>
  </si>
  <si>
    <t>Prestación de servicios  profesionales como contratista independiente, sin vínculo laboral por su propia cuenta y riesgo, como apoyo a la gestión en las actividades de liderar, planear y coordinar el área jurídica, en el Fondo de Valorización del Municipio de Medellín.</t>
  </si>
  <si>
    <t>ADICIÓN No. 1 (DIECISEIS MILLONES SEISCIENTOS CUARENTA MIL PESOS M/L ($16.640.000))</t>
  </si>
  <si>
    <t>https://www.contratos.gov.co/consultas/detalleProceso.do?numConstancia=21-12-11499378&amp;g-recaptcha-response=03AGdBq248M7KbEhx3odsjEvtfg61lSDOZTecV3ND8tELRpi7kaOs1AVCQoiRPjFLvsprQeCpqvV3RbmeCDTwF7nuVszkpqiC5uFWd7nZfgPKj-H2huFmPyDYG6_khJ-MCRZS9XFMi36FMYot_t1nlKB54YPjOuVpOnHK5oRHDaxRzT8S2Idv4G3eWKtZMB5OojAqC6bIuH8RkoMaRjNtBfLCTEr-j_ENILDJf_3AzV3x5zTahjy-PEbfzbg34s39ax1i7yb1MA6BQI9fbETyCltQDLoRcfPDm54tvc_-pN0qCjDkU4fILzXdsCDJCrforfLlFKAG3PdIV-PwKH1PWRLMseZB5BhsbnDiCm4_mB8_f6Ev-1z04JlZ8fd6e0OyQ21hz2jJAZ6Fs7P9gEBfAM2jCAd6uicApDwale25znSEnxDEDjL2xioK3Xuf7okzRrgpE72YO3s0Hj8isGMWFw68JXYF2uRbeAQ</t>
  </si>
  <si>
    <t>2021-01635</t>
  </si>
  <si>
    <t>EDGAR ANDRÉ GUILLEN ROJAS</t>
  </si>
  <si>
    <t xml:space="preserve">Prestación de servicios profesionales como contratista independiente, sin vínculo laboral por su propia cuenta y riesgo, como apoyo a la gestion en las actividades de asesoria en el direccionamiento estrategico del Fondo de Valorizacion del Municipio de medellin  </t>
  </si>
  <si>
    <t>ADICIÓN No. 1 (VEINTE MILLONES SEISCIENTOS MIL PESOS M/L ($20.600.000))</t>
  </si>
  <si>
    <t>https://www.contratos.gov.co/consultas/detalleProceso.do?numConstancia=21-12-11499304&amp;g-recaptcha-response=03AGdBq252SLn-OOXfIJg8lJmk_l5p-aU5LHUZiNYYZmemxwz6F5SmGyXuTBnayNExoAknSC1t0gGBB0axjdFvq9bzRNr3eohoeGruEusFwkPaAZhE6WTvWxqkice2xkk0FSZX9YKAMlMliXOE0ZQ0FCX31kOb0HDRIeEj6unWx1fwS4mvhA_Oaays3yA8CzI3hnokUFaLTg-YRVxEMm-R0iGbf0HNjvJvbWGGgauP4xacuTT7VEBkWhj23GI1bwdlluVS_XBRXJh-EUNvnPw6kZCFu-qYsgtqooJ4LosCGohbVYAVCYWaEfxmm_E_oG4sPEhLwiWahPXf6aCaEY1ySi9T2k9Jp6aL0mUOaDNq3Zhw3y-CVA8H78fZ0fFlzw-Bx7juULYoB7yNuL61PGi0QZF1VxHEIpapHqY1ZIr9EEcf6cxH2Y7bAKCzIKaDibwdRESxqpLBb-lq0zb8cTqpHC9TPxUJKTX-GQ</t>
  </si>
  <si>
    <t>2021-01636</t>
  </si>
  <si>
    <t>LUIS FERNANDO VILLA VELASQUEZ</t>
  </si>
  <si>
    <t xml:space="preserve">Prestación de servicios profesionales como contratista independiente, sin vínculo laboral por su propia cuenta y riesgo, como apoyo en el área técnica de obras y al área de gestión contractual del Fondo de Valorización del Municipio de Medellín. </t>
  </si>
  <si>
    <t>ADICIÓN No. 1 (CATORCE MILLONES DE PESOS M/L ($14.000.000))</t>
  </si>
  <si>
    <t>https://www.contratos.gov.co/consultas/detalleProceso.do?numConstancia=21-12-11498881&amp;g-recaptcha-response=03AGdBq27qoqHNrFvuUDeDjYo0XdvFKH7EWYKG8oqQurO4KLEORwpaIhHywPDVOkFtwy0VBkE-aBCtB19zWASQRd44jo2AYR9vddMk_EcLkjF792zANtPpW_Fd5V-qI96IViJByE7BWTI4NxRZRJ2k_GHIDBbQ7BSKdzpCP4c9UY3Xc2OqCETclOgfUWxFm22ynvzbk5hyiFdKcRtYUf5rDbgRzxodnXHPak8LIcjtizqaA0vyeSwKmA67orET15aDFPX5C4MDuoLUGBRHJwhtb57UtfLMozO2SqHe4g67oF8n5RqjM9d9EMiPJMqkOAoBA4Ka9imsdV4Eczpi95mg6k1Rweaz0mtXjDYNMNJTdLEaMGjSXMVXtJJSGP5bEp5UdcfrIraiQsRJw1H6AYmXVm5v9SaJobOHAVPrCaI4A9u1lokSisRY-8o3nYedUP3uTXb95z1UNv5Snr4Hllx7psMm8ihVKY0Jrg</t>
  </si>
  <si>
    <t>2021-01637</t>
  </si>
  <si>
    <t>GINETH PATRICIA NEGRETE GUZMAN</t>
  </si>
  <si>
    <t>Prestación de servicios profesionales como contratista independiente, sin vínculo laboral por su propia cuenta y riesgo, como apoyo a la gestión en las actividades del área técnica de obras, como enlace entre el Fondo de Valorización del Municipio de Medellín y las obras que ejecuta.</t>
  </si>
  <si>
    <t>CINCO (5) MESES Y VEINTIOCHO (28) DÍAS</t>
  </si>
  <si>
    <t>https://www.contratos.gov.co/consultas/detalleProceso.do?numConstancia=21-12-11515629&amp;g-recaptcha-response=03AGdBq25kK21dxh3boiTIGu3SAhtDhexUdYYi7iH9mJRlNMeI7M6hJAZpfn-hPW5TZFcuxR3W1T37icCDzz7szejUWU14wPz5fqf8WvwRictVI-5kyY-Pccb8y1-ChNREd8g8ALQukunI3V4P3g7YmM7xVzs0XrdGfM7cG1ic-32Hbsk8c1SqXijjMXmD0p7o5g9h138qZ_K50xt_PN2Qe_nLx_CZa8k8EGitvbNi3z5VNQVm-WZxYmdcKIpq0GdOMRHxYgFzuZoBxP__Xm4SNvX8IQOPEvgZrdI5U1zTa9B3k5G2M5D5lcXWMz_kAiV-5HIoj8kbR2-w8OvwmQAHWbgwLLnedd1YDPrVCTlOPz7qSDAZdAGraS1XH7OqGlgwJ_aNWQQz4w5Lfp9Upr4HROyi3S25AmT6SdvUNdRHogUEbD1kOjuZLdVA_Lc71pGR0jmnhdZEwrusy7SoPOmhEIPD8A4y52tNbQ</t>
  </si>
  <si>
    <t>NO SE REALIZO ADICION AL CONTRATO</t>
  </si>
  <si>
    <t>2021-01638</t>
  </si>
  <si>
    <t>Prestación de servicios personales como contratista independiente, sin vínculo laboral por su propia cuenta y riesgo como apoyo a la gestión en las actividades del área forestal en el Fondo de Valorización del Municipio de Medellín.</t>
  </si>
  <si>
    <t>https://www.contratos.gov.co/consultas/detalleProceso.do?numConstancia=21-12-11517733&amp;g-recaptcha-response=03AGdBq260SiVMLEWzV1dehary_o_h6X3rfA10R8m5bHnR0xi5202eH1pubybX26kJL0q0g9kPs3SaIassZY2rDazD3oTf5YSdn9WgBHpvtwlcA6iT65acO0nyNG-fAZ2N80ZuToT5sNhB3DWbwQpdigDuHGCtvKKWZkBBw5JyU27IUu1GqEDyYzjIM04-P0l31CgFvNnnsvYevCo7BE7FZbJHbYAv-OWW_pakY0rG1D6TWq9aYFHpXuV4NTQhRjX9X67wC95-QmUCXho45vOz0v7bdXa4dRr1vEYYQmr-27qU0754affwSzbmsOMrrEIb6Dt02aKZKo8bOKWwdjqI2YHhHozrKLmpKguZcdd6r9gPCQc39GU3B8ox-x9xG5CTAisevhPe-XOdfEuprgraLDoTtoMAWJssJggRiW1YK7GSOqAloJLncpB0GdagExNrN3IR479Lt5BZg3kL3ZNQCFwBv5imni_Ljw</t>
  </si>
  <si>
    <t>2021-01639</t>
  </si>
  <si>
    <t>Prestación de servicios profesionales como contratista independiente, sin vínculo laboral por su propia cuenta y riesgo, como apoyo a la gestión en las actividades del área jurídica en el Fondo de Valorización del Municipio de Medellín.</t>
  </si>
  <si>
    <t>ADICIÓN No. 1 (DOCE MILLONES SEISCIENTOS MIL PESOS M/L ($12.600.000))</t>
  </si>
  <si>
    <t>https://www.contratos.gov.co/consultas/detalleProceso.do?numConstancia=21-12-11498642&amp;g-recaptcha-response=03AGdBq26THey2pInR1vxYxAg7P3em6TvdUAufw37fipmp_0sbTMWe5zisM_kc7BniiXJsFP6KF2oWfTq0hAuZdCXeeirJxHEujbiBkJRNupdPKPhMuaI-KfzzkCjjYZBOLfTyinYL547ma1qZR83aENwF0d9IHrlw95B59FVXX-wmdQqzwHi0c8YMM8K6ZlJX1sIV_8-C3zP9Xj8BEjRb09a9Y32bQ3kb1FQ2ZVUhbSHFCtSWk5QdcFgOnVrVQfahPzzsIGgx7vzqlIXNFpAj69ksRX9_DWzlkxv9KSoGslcJCJ38Uol66w-ndNbccYtjIss6_P5VNSrWzFzzFunB5B5YTxNmezJ_O8ynLHbtWJY5Oa36SgZGoYRZencwA2b5y9Pl0JIQMP1OI8Gi2qorEzGCV4HTqWeKA35nHS5rpC8LXUlPk_wrMw6Vcvhbykazge0S0o5f9tMTYvqzsWV5MaLaGGsWjBA5tQ</t>
  </si>
  <si>
    <t>2021-01640</t>
  </si>
  <si>
    <t>Prestación de servicios  profesionales  como contratista independiente, sin vínculo laboral por su propia cuenta y riesgo como apoyo a la gestión en las actividades de tesorería y manejo de liquidez en el Fondo de Valorización del Municipio de Medellín</t>
  </si>
  <si>
    <t>SIETE (7) MESES Y VEINTISEIS (26) DÍAS</t>
  </si>
  <si>
    <t>https://www.contratos.gov.co/consultas/detalleProceso.do?numConstancia=21-12-11499648&amp;g-recaptcha-response=03AGdBq260J60vKDnFGdG5_x0dEdLotAd77-DxDUOqIIRLnlVzrboCn8XDxmav0u0FRNGtPsu7VIAlb0e-HE7hx_dKlo-qiGCI7D6qyYIA_F8oMCUE2Dn7a85hBx4uxE2Zt5Te1xxKZsMfuj5fnyNb_kh7INjaQf6vTvdZgEvrk28RcgbFWsliRekn5jGMw8beIqNBdyvsv8yr6kSMbA_TsLkmUouQal-4B2x-dJPelB3MJwsHn18QW14MME_Ib3yrCZd_omc6p0OQO5NMGdM4Icc-z7tGXNuG8BEspQxww5wua6yh4pxc7F3wgYjMqfVn_s1__DVRgLncrLdl3mHFb4IFCPJWyRGtD0ZEJWh5lE-Tt1zLAYvXdijvzx6Y5SsXs7KSx8CoRU6hCyNL5CdDZ2NqHwJSLW5UFasB-xshzNBJHKrwf2JnbTMKiBr_udzgYnCmse09NgRdpwBfv1F9kI_mgSKLWNHb7w</t>
  </si>
  <si>
    <t>2021-01641</t>
  </si>
  <si>
    <t>DANIELA ALEJANDRA LOPEZ RUIZ</t>
  </si>
  <si>
    <t>Prestación de servicios personales como contratista independiente, sin vínculo laboral por su propia cuenta y riesgo para el apoyo a la gestión en las actividades de soporte financiero,  apoyo al proceso de facturación y de cartera en el Fondo de Valorización del Municipio de Medellín.</t>
  </si>
  <si>
    <t>SEIS (6) MESES Y VEINTICINCO (25) DÍAS</t>
  </si>
  <si>
    <t>AMPLIACIÓN No. 1 (UN MES)</t>
  </si>
  <si>
    <t>ADICIÓN No. 1 (DOS MILLONES CIEN MIL PESOS M/L ($2.100.000))</t>
  </si>
  <si>
    <t>https://www.contratos.gov.co/consultas/detalleProceso.do?numConstancia=21-12-11498427&amp;g-recaptcha-response=03AGdBq27lzr_BbcgzZU_WATdsOavRB4U9UOEuGPlUl0niNf0s-mUbUREFk3vgIARPRBr6aeIzYkCebReU7QjLpeOXaFrkaoRFbONeJOpJFZ9G2if-2bD4uuWaY_pvWx2cBlLhdDcjc0Pi281Gplib9Ed3Z9PhqhQtnBVqGTRFThuglHpfAt5-nwQmFnC922X3QMim7B1f7Uf_8X1LZPZtXwADAcNS-zTOrqLVrd6tis-Rbc54IaTM1s8HSXfoaoKlqKFIF4KjVoCgnMTbZU3xgExVxTlcW619XsQ5XVdxG048iTjHSxPP0IcQMhoRBOMj3Ge87-6IemWo5GpqAGoQFN1UnkgX7t_WRlb0poDK4v34ToCQyax28bo0rUdJ_i2vedTY-iUGuci06d0QJYG2BoBNCAu9_eDL3jkSyLvpXSvkH9suhPBuokpvJ7JOlSSGs-DrkLL_POvwT3xcHiAgLTdOWiO4e8gV6Q</t>
  </si>
  <si>
    <t>2021-01642</t>
  </si>
  <si>
    <t>DAYANA ALEXANDRA ARANGO BUSTAMANTE</t>
  </si>
  <si>
    <t>Prestación de servicios profesionales como contratista independiente, sin vínculo laboral por su propia cuenta y riesgo para el apoyo a la coordinación del área de comunicaciones y apoyo a la Dirección en el Fondo de Valorización del Municipio de Medellín.</t>
  </si>
  <si>
    <t>https://www.contratos.gov.co/consultas/detalleProceso.do?numConstancia=21-12-11531281&amp;g-recaptcha-response=03AGdBq27QD1-jdrlRAj9bgM4t5_glH__uwiWl1D0_iRYdzIQB8EU4aHGX8IcQix4nTTCS7b7jWS5WqrieoRnLRCRLMGDe6JYwUCVhyuxb89lH1Nj2TCLHgJha-m0tH7ZugsLDuXsInjb3660DDVTC0xFr9Rxt4JUJh6DT3EsZcdbr9UntyCRFdIr6LtLOB9zYMdM9GOqflHSsuDfxTcQCKd6FOXj-Ya4lyx4oT-6z4qAQQfPoxw1hvsZty0m69vWJSeE8_bxJw_WoMzFeMQBnUgbFh8bFwPUS-TihALy-JY0A41Xxq52psGLenogs1tPQSVaL9DTPjU78IZ3uMc75kwASrOoqKCGV0pJNkMLKQyJIzeodyUB8K3t-Oujf18ELRwHPBqh3LYeY7HSFwa_4uoxzWl7Bs0iV5aKrtMhLXassB8S645TZonH1qVyQH7ET7SWHz4XbzSascLvHx2doHdqDcZ-bCjogwQ</t>
  </si>
  <si>
    <t>2021-01643</t>
  </si>
  <si>
    <t>ALEJANDRA SERNA HIGUITA</t>
  </si>
  <si>
    <t>Prestación de servicios personales como contratista independiente, sin vínculo laboral por su propia cuenta y riesgo para el apoyo a la gestión en las actividades de los procesos estratégicos en el Fondo de Valorización del Municipio de Medellín.</t>
  </si>
  <si>
    <t>https://www.contratos.gov.co/consultas/detalleProceso.do?numConstancia=21-12-11530495&amp;g-recaptcha-response=03AGdBq27LtbmgggRSJScwz_HIi_9Ma1on_vfNfIV0NwcO6l8jsLVpOyt0GVIlWJZob1s7a1cNMG7LJkJayMXFRNWSWL9E5ufTyXLD-j7XkSJPL9vEL9F4t4fjQIxX5HgzRio2xGncUC_3s1Pw3CwGTKx0VSv6TdZ1lklIfweerzL9R6f8HpyDrJZv7hz9TCTibzo2RiUDsAjLZwQqgrKDwA30pfMroRzsiI_Mc9phXw36hJkGPXrzBkGUBI11UnXMfEE5F-mk3bIPJYDU-Q1rQhpvbrdhSYJ8tIYZAku-d-MNd-HLg53I978_hhOMrqxk9rDW-R4cnlOkUSxwfADJ2nT0nrjEhBodHqxdVVrrBL-NwJjZoFZ2XnRWBeMx89EWNmK0xuUcct2QBH3q_FAVjFETbHd2KY1omBjT2zYSMB6cFzvK0x2k_RtYY1PGefwtIREGJoZOWJeDz0QbgwDfnTylnyUQpMU2Pw</t>
  </si>
  <si>
    <t>2021-01644</t>
  </si>
  <si>
    <t>LUZ GABRIELA LOPEZ VERGARA</t>
  </si>
  <si>
    <t>Prestación de servicios personales como contratista independiente, sin vínculo laboral por su propia cuenta y riesgo para el apoyo a la gestión en las actividades de soporte administrativo en el Fondo de Valorización del Municipio de Medellín</t>
  </si>
  <si>
    <t>https://www.contratos.gov.co/consultas/detalleProceso.do?numConstancia=21-12-11531793&amp;g-recaptcha-response=03AGdBq26Eyzg9MMVeDK6auTL7BPEV8JAzb8tgueDn2gU8tNaCrBgBDkB7wvdAobJO9MWYfvLonHrVAKM2bibn3lrNIZQoAip2sOwim96_iJ1ncwtr9pIPvTN2xVx0G6sMfZ669m8nA8pkAiYlwqga4JRJDuaSZCyYw0Fu4YnqCP0tNyrsh_3uGyxdWc4eUlfa0PjVq4H5wcUg35-z3jtEh-wJcVW5s5_DVIWRqYNaT-o0uwmuqm2P9_9Qp7tPkFtT571tWPJQlRY-4OfJ21XQrTSAdIzEJHfXGICUYuwDIg1C-Gh4wKg2Zr4AeiFBxzM3e_vG2q5WEx-h-YfirsfYGP9QattX0o3q-731tfDgz9ltLrFJR7sTY_QHllgIernJ-CxqmaSYkFTv1-jzR4lrNL_lHnC8ToFDGOIIv8syOmN-53RTjs8pG4_GCS4CEaww9uVUf2AaLaR79SbwQ2HdatOsgXhW6wBBFg</t>
  </si>
  <si>
    <t>2021-01645</t>
  </si>
  <si>
    <t>FRANCISCO JAVIER GONZALEZ QUINTERO</t>
  </si>
  <si>
    <t>Prestación de servicios personales como contratista independiente, sin vínculo laboral por su propia cuenta y riesgo para apoyo, gestión, tramitación, envío y recepción de documentación y demás en el Fondo de Valorización del Municipio de Medellín.</t>
  </si>
  <si>
    <t xml:space="preserve">SIETE (7) MESES y VEINTE (20) DÍAS </t>
  </si>
  <si>
    <t>ADICIÓN No. 1 (CINCO MILLONES DOSCIENTOS MIL PESOS M/L ($5.200.000))</t>
  </si>
  <si>
    <t>https://www.contratos.gov.co/consultas/detalleProceso.do?numConstancia=21-12-11530652&amp;g-recaptcha-response=03AGdBq248rMEVRCYrOh2zBDeIrHRfuyjqjYaj7hoZctnXVqYdRcvfu_GdsjfUpJhd7Hj95jd5RYHgfgbEzp1lpJa_AD9tI-6pM_i_qKQTPMOk6rPwjoEZjpDJnnDL7E-pwk714uelPAqqApSQN-GcId3NM1kHNe6oqErgaZhWYt7H9oEfYA3DkCiQo_EJdKV2Sg91Yo9iNKMwGhLkqXnGfc2N0tYpw4BIKif_2SuqQ7FWgFyfqdWDVatDao42opjSCyUelnuApqX-12OZyuQ-EdUflwazvxRcK_6C1-QTOrmdOMtIlcPTO7wRYXgX_LaI2trSkRRDjtJG7-_KW3TJFC6TXqoxlxlxhBbObXay0gAkgWcsIo0LR8bHo5C1eIQm2Pvg-ymprwLsT7QkonseRV4uS77VsMJh4is1qHq9zu9WHcZwEz2mo9H-bNKUN41cL_rOyHNxCjnde42CQ94R7NqRr2msxr4KJA</t>
  </si>
  <si>
    <t>2021-01646</t>
  </si>
  <si>
    <t>JESSICA ALEJANDRA CARMONA GARCÍA</t>
  </si>
  <si>
    <t>Prestación de servicios profesionales como contratista independiente, sin  vínculo   laboral por su propia cuenta y riesgo como apoyo a la gestión financiera en el Fondo de Valorización del Municipio de Medellín</t>
  </si>
  <si>
    <t>https://www.contratos.gov.co/consultas/detalleProceso.do?numConstancia=21-12-11531752&amp;g-recaptcha-response=03AGdBq273vsK94Enoa0UIR90OkRWcJDBtLT1f9YTHNl8pyGt9EYeNktnfEybZNXX3BpME0kBYjT2dXM9yAmyJkpAYKr8_0508mLraqmQziqCG2eWUOYYOfX1Quo1M8IEBHldkOQortnl7ezvZs7SwS8YD2560iWqAo7_OQHq98c3qgNqdb8XYde30E8B3LaYxOcViDftqBa_94PF1XXQXgl_ObgUszVFHpPElNiGxjiX9L4XHD2AM57TWEvcQGDfDum269a83H4dsZxSWOeSYeHU3oBKf8UtAkKZO5onkw-c1PqQk1aISL6ytrQJI4QIX8h-_FY_KUWu_YEq5NfCO19YdWBWeBLJ1ZbrpAs2PtSARLe_y_YdoZ_1mvPK1Yz6k-tNteHsrU5QCNa6O9ICbcEA21MhRZDxViCh9T9bhl78NiWNwjzRDM8XJIGiT6Fqg3zSh6J0LsU-NNPWkzN7h4D_vGZC8UJucWw</t>
  </si>
  <si>
    <t>2021-01647</t>
  </si>
  <si>
    <t>OLGA LUCIA RUIZ BEDOYA</t>
  </si>
  <si>
    <t>Prestación de servicios profesionales como contratista independiente, sin vínculo laboral por su propia cuenta y riesgo, como apoyo para el fortalecimiento del proceso de planeación del Fondo de Valorización de Medellín.</t>
  </si>
  <si>
    <t>https://www.contratos.gov.co/consultas/detalleProceso.do?numConstancia=21-12-11577710&amp;g-recaptcha-response=03AGdBq25f-rYEpEteA8NjFmHuUgkswSM70lyhAsj00XJqcdLcFhTTkBfetSigEU5SUxcGhy7qUEmgKahwQ_OKj5ERLW1lU_q0bWFQPQoOmuoDGfspe5TXLwmm0TwUXPkkTKjxOr_sKStrWVUNlH44kPiGhtNVcaN4cQDUKmH6kmiv0DJANvXC215YQjs4UklWWP-lV-osH9XPQpevdJVuU33wZnU_HG8w0uPsjoiqdKjFdef_FFlveTqSGHjMbvVFh7ohc0cdoCCD2o4T3RZZvcbV0Br3OR_235vPaXdNG00VJUX4zrewHRWkrLm3MczWlJvk6eAjr1ZqH1wrCYdbqAZ6j3so6M9afNnDQ4_cTHVcSbpiZIroZzcWHWZ6E1dqvHRImgHypJgoOZ-BaJhg-tUb4Zarf2e9TAOcjchCxdzculu2X9AlTBduV72od8pc1BbEjnAKvdLPEgO2ipT44UaN7AFor4Swxw</t>
  </si>
  <si>
    <t>2021-01648</t>
  </si>
  <si>
    <t>Prestación de servicios personales como contratista independiente, sin vínculo laboral por su propia cuenta y riesgo, como apoyo a la gestión en las actividades del área tecnológica en el Fondo de Valorización del Municipio de Medellín </t>
  </si>
  <si>
    <t>https://www.contratos.gov.co/consultas/detalleProceso.do?numConstancia=21-12-11531822&amp;g-recaptcha-response=03AGdBq26yL6xxy-cKHbe3E9PUBG7bwXREdMlKfwGdOioReUePs5IBST7rJeOMPOKFQh64U2OirwlWHbwToi50C8qf28hNYRbj1j1wcnRDflA0r4GrWYR5r9Mjyr32tlhcOnNpavlR0F4yvOkn4DZkCH6_VBXzV9QcqkAhQ8I16CDbYCUYcSnM0wznyiWZigTEwojP9vmLSkhg-cDvDTURiDIJJo8bVuqfur7fNa0HAHcvzRz_V-rWp1QXensHoTUn4kZdfES8g9BFr0bgyEq7ok3-4mmX8R3A4wogULfITR2Ka0XSkiZhZf8SoZzcOnAp_MXAZI9t48ZTKYPxs0yUBrcQpvVY2ib56-XfFOguXmlF2ZpfZXKFZuESSq95n7A4-v-h-mVxH65CqMmYt9FfoPB2TjaRWKSPzSfu-MOM9DZqB3AtbO5gpopdn36Vrm1Ix4O-p-lEcPAIHDZ4HcjhOYkw9JctX_1iSg</t>
  </si>
  <si>
    <t>2021-01649</t>
  </si>
  <si>
    <t>Prestación de servicios profesionales como contratista independiente, sin vínculo laboral por su propia cuenta y riesgo para el apoyo a la gestión en las actividades del área jurídica en el Fondo de Valorización del Municipio de Medellín.</t>
  </si>
  <si>
    <t>https://www.contratos.gov.co/consultas/detalleProceso.do?numConstancia=21-12-11531693&amp;g-recaptcha-response=03AGdBq26_L4Vfwn8qG5zLbF7gG0CHFt3EN5LTZaw1MjEttD67PWi5FZMySfMrb_scOqq7ugU06xBK7DclMvOe2W0G7uRIsZFYbLSqNEmxtIOS8dDYCf50rZMRKy88ZohYv9RKxHCQ6UqIuOJF28fnjgCaZnRTtqGvDxg1jC94Lg8wOkrpGa00tm7M2twI2E8ksyuNgciHZfv-k9mwWExO2XkHa-UNYdRsy4Pdd0NZVLfN2Y36t_zo2rHYXugLukGoVP4uyeqniUQ2RroF5wKKLmuCoqgmdtEoi0tOgesmzytx-JkHY1-SsIn4aVpdGkNJ7fpSPnXHE0eZY6CZ4pWa7cApRPVmgMtr_CkxY_7GUXrpuqepSslBwCLGFD6XGdfEqZt_a3Jrp-AePfG0PQ-9K1HELX-GkqggmkX7quEARiB7R5H0hfywxVp7LQwZ8-c-MiDi3NeD9WG2SrsVnqYYLvvqW1G9Z-YroQ</t>
  </si>
  <si>
    <t>2021-01650</t>
  </si>
  <si>
    <t>Prestación de servicios personales como contratista independiente, sin vínculo laboral por su propia cuenta y riesgo, como apoyo al proceso de gestión documental en el Fondo de Valorización del Municipio de Medellín.</t>
  </si>
  <si>
    <t>https://www.contratos.gov.co/consultas/detalleProceso.do?numConstancia=21-12-11530792&amp;g-recaptcha-response=03AGdBq27cJGV8hoF6HWVQJfXL-6loMeyB-UDQsVMjZSI6-dVToRrTCj_JCfaOv2vTbvq3Ow7_bZ_74KsHqhxyDKynZdwoCUYBd1FrKRvgjd3LmpC3hXxLFSUiD02_i6wq3C3JYLyNgCt_gERnGYCFJ-6JLpjQQZIF3tDcoUHXNSQBp-vn3zDILRPpP4fUqCqWsynxN7m5cq1JpMSz2oJzJNMj6NfTZp4XwTEdWphtV370IEdcUt77YAtuQqV0XIg37qzK6Bf2guF0OASfaKdg8TI4nO3ppdBpwQTq6SEPZtCPzoUkUPxPQvHlir61KzXgXx2TE1zJr1FlUo4oTUKbSTcdYYhJlM9Oe6qgwAinen7QMsEmPWNWbx2UlY3Ui12GBN-5cHU8Vq8oI3n-VCn2k5qtSJgE282QbArtgspw9DNGIqcdLpZEsyp6uNfBsxfwk8tGczu8nb2O6QSYqpg56azcmrmuPM-1Gw</t>
  </si>
  <si>
    <t>2021-01651</t>
  </si>
  <si>
    <t>ADICIÓN No. 1 (DIEZ MILLONES CUATROCIENTOS MIL PESOS M/L ($10.400.000))</t>
  </si>
  <si>
    <t>https://www.contratos.gov.co/consultas/detalleProceso.do?numConstancia=21-12-11531020&amp;g-recaptcha-response=03AGdBq26g5DDVKBdtltAy6H18xrzWc84cpXXq0h8rzpyGNUDqEQ7thxGxlYK7-zLZ-bnCgMqPxtZZociuSp8QCKFnUQp6l3do5rpraBX1nil-y3OAGXsGXVfb71c7uaOyt5lmRggZZ3-MkMaIySWxYyDb4SjnAK6MW8EkNLNqM8QCYoQZ9B2Or5gVyO0qZjajVhi-EaoEG89zeGypOsj42CVDNNE_iW0OpqQWpCHFy9OAmaClueh2B8lDDOoWXLi7ItIVbxfiNX514uC9sIm-G2GiNhIyx1h1k2hiR7Pbk1jKrlILm82VzzQWVecAFcPmtH4PZOdmhcu9qA_8pPdug4vQyK14P8yGLNRpENZEbpKc6oGnuNTFrDuXDW1Jp5BJOygHv58pXQCR9AsQDeYcTV5yrjoJpvwRMCpE1a-JHenDIYSZ0wdCEfhQwlQRqEwTPGfnscse15GJ_ebRyErYRQXe-rNPSOnGTg</t>
  </si>
  <si>
    <t>2021-01652</t>
  </si>
  <si>
    <t>JUAN FELIPE FERNANDEZ VELEZ</t>
  </si>
  <si>
    <t>Prestación de servicios profesionales como contratista independiente, sin vínculo laboral por su propia cuenta y riesgo, para el apoyo a la gestion en las actividades del proceso de planeacion institucional del Fondo de Valorizacion del Municipio de Medellin</t>
  </si>
  <si>
    <t>ADICIÓN No. 1 (ONCE MILLONES DE PESOS M/L ($11.000.000))</t>
  </si>
  <si>
    <t>https://www.contratos.gov.co/consultas/detalleProceso.do?numConstancia=21-12-11578501&amp;g-recaptcha-response=03AGdBq24aSzuNoaitK30z-APrriPRZqr7j3jw9nFFoQ_sNCoFnUsj7m33pO18oT-IpZGci1otRaWnZle8Cp62wzgtryWo436hF1iCFTOcF7faUk1t-YgRdzftx-8Fg6cFpTJZANWlovrPChaAyfJ9-iHVq3EOc2xMswLQ7XK9mf6TLSOGf2w2kqLwrjmiNRBkmmIsWz1kZwLPr-zQiSvinlkW4tOWbhGGeFlt5j1n1xLiFY675rK1en3WDPF6LVlJmRAiMDGaTmLlIGQc9yFBFS9bbYRjDcElCu-iw7m6JCNaGsDF1FVrLiEkIstCoFGaIO6AQfWo8LAoNVMZth9o9k7w_kjgIaytuBc2jIVjN_mGoxPkUxACVk3azcb4qKV7ZolBUlR-vMCqpv93D3u8gpZcfEozZL0Fk137bhFybbVrk_QJ6bn0ESbR20j01XumVltcRyyecz_lMkF09tXjMeMfhu7y8u11-Q</t>
  </si>
  <si>
    <t>2021-01653</t>
  </si>
  <si>
    <t>DANIEL BASTIDAS BUSTAMANTE</t>
  </si>
  <si>
    <t>https://www.contratos.gov.co/consultas/detalleProceso.do?numConstancia=21-12-11530975&amp;g-recaptcha-response=03AGdBq24dPADIC2prlWo0mICXNHXcsBuGtiKKOtiMIEOQPOVlX_7qeGcTQfiJD7wpS7A_T9mU-e9sLTQBWILDsXQpzR7jG7p9fESYWqpcnuaEOYN2GRfmJv0-bobZn6azqKPnNQaahMZXKee9OSuuY_K9vPAOCON0OcZh2KKYnx0ku25bv3BjT91zbYRSsdSiBekmxwpBcmZqn2ysqg-M2ZQPJ8B-FAOVVZSWpz-qBLwaYp-eyqg_xm0lD8hfVyj2COiw6t1kO2Q7kOT7Yoim1LCMTYZg_7DKhd0OLltQSyH8NldihLBx0U8_wTD6IhzW4nFX9iHn_Jyn4ZhNllGT4X9rip1JgFdXEvgB9i0_X9kh2EfMf54nOlVnhIJ8srE_ESbo7IJi6mwVWhjKBRP0ytXevixYEkGmxDoybW6J20qp0wZv9fMzLXmYw1R3zNr5en6oGhvKW50EACePKLUkKgNmqGniABBaSw</t>
  </si>
  <si>
    <t>2021-01654</t>
  </si>
  <si>
    <t>Prestación de servicios profesionales como contratista independiente, sin vínculo laboral por su propia cuenta y riesgo, como apoyo a la gestión en las actividades de servicio al ciudadano requeridas en el Fondo de Valorización del Municipio de Medellín.</t>
  </si>
  <si>
    <t>https://www.contratos.gov.co/consultas/detalleProceso.do?numConstancia=21-12-11531134&amp;g-recaptcha-response=03AGdBq25xS-vSFRPnw0piEZQ6IKeHwb2yPcfGAcGxNVs2WJXwBGIlnByRqf01KfMTfOfLuet-esPt4xLq6VPz8l5aaCfOkvIa1LEGuUw-aR4S0xv9HrlRn9bPUyDzhG2mAxEJtcfC25f23JwJ1NPOBpoG3hr5YGz9WGVIE2Ag7tVwe6tODrJQUVc8QLk1lHKEp4EGkEJyB1jzLCl3nFlOMYaPW85iugG8TarxXiRv57EGcMSbzh7hxJK-3OqS0eXJx8vOc0R573n_P8LTH6XmbAmmhLJZaANz-8fFFWCsRfTrFYQI64V3VGlHBJwP0YBvyJUhBuhWo48ZAT2pXkA8tAS0rUmJzmJbpq7O3rjVrLDJJjVdupfvfdF7Uvm3yqy9L6NciCpxschQ--eszbYfR3pUuTrEiNQxP9SkfYT93R6_u6GPus1oWo_vfUZJoWfCxJGaOw75Av-3lt5NGNa4GrohIuBXR6N_FQ</t>
  </si>
  <si>
    <t>2021-01655</t>
  </si>
  <si>
    <t>JOHN JULIO SANCHEZ ZULUAGA</t>
  </si>
  <si>
    <t>https://www.contratos.gov.co/consultas/detalleProceso.do?numConstancia=21-12-11576596&amp;g-recaptcha-response=03AGdBq26OaaP3p29FmgnBRbhivLRGQ0rNbOM0pBjpkMM0XZVVgYF0JFfZbFrwmdxjy7_wVJFyma4LU4ieSDHudMzUadM16l7kT5iAbUFC2fCEL4HWB6aq3_OG7gi5jOkN3p0GUEMZmtplK2dGGqUZsB7HNXmNX36LPGLG-ANdOmwUUgKBf9N9H7J_QVNM-OX4zfslyHNjVML_Upi2Xi8u1cVOx8wARm16jQpw_FyEF3Kt_TAzSESpoX22nUDjz0infqMugT21695ajGJpzdwpNCeaMh5jCzPSfHgzbOfCj-grXjcHnpzG_GSBV12akYr-2B3ZUZau4NCM2g_szugoY4-FxF6_HA11PvLCFhaFtrxHcWIE7Y9_Sjc2vO6zEXtLzHrw5jEx_7BmV2zkuKunh3gBtAf_Og0KgBkFnlRNCnrGw4wTU2ofE4cASjHF_-wrWt1W1Wwf6SrGRLNk2vHaiZBxowp_PbKB5Q</t>
  </si>
  <si>
    <t>2021-01656</t>
  </si>
  <si>
    <t>Prestación de servicios profesionales como contratista independiente, sin vínculo laboral por su propia cuenta y riesgo como apoyo a la implementación y soporte de las soluciones de Tecnología de información, infraestructura tecnológica y de comunicaciones en el Fondo de Valorización del Municipio de Medellín.</t>
  </si>
  <si>
    <t>https://www.contratos.gov.co/consultas/detalleProceso.do?numConstancia=21-12-11531343&amp;g-recaptcha-response=03AGdBq24fdN1nFYs8CdhNcW16-dj4IdwW3Sr3TemD0TIwOb4yw3C8LqwW8HFRR1APkx3J3gtzYU71RVTJqqjM0dSva2P-QVAMf3rFZBV_OBgOUfXCn5djM6BzosO2nmd7DoSdCA3nYuRfZGdWlvhJLqQhk3YLxizhc9hMclqwP6CfZWt9hwxio9CnIHcBXKxGUG7dnbmK82ORXgNaOowLiMXX902xV0FFucdwMr3QtBA2kiJ169sBDk0hTy8V1d2WcoRmpj25zlqZLJmGXuFOFMYxnvNPkfVBnmRwtCIMjVOxrJZHCur_DZBmBgwqssSYJ7BnBEWNzBb_UQjS1H5R2ofz6YwH7UzG0y4lAWiT5QUua8Osk8cCPT0B7RfHtQUcF3oO6VFYNA8SkjO2CHRqJn6P3PlJJkrLK6K7cGs4MzvB5uDROnlGyYhBtahpZt7uZGt4WJ42KrIGG-7N2O0V-iWKb__PcQlu8A</t>
  </si>
  <si>
    <t>2021-01657</t>
  </si>
  <si>
    <t>JHON MARIO SALDARRIAGA GALLEGO</t>
  </si>
  <si>
    <t>Prestación de servicios profesionales como contratista independiente, sin vínculo laboral por su propia cuenta y riesgo, para el apoyo a la gestión de los subprocesos de conceptualización y estructuración técnica de valorización y planeación estratégica, ​pertenecientes al proceso de Direccionamiento estratégico del Fondo de Valorización del Municipio de Medellín </t>
  </si>
  <si>
    <t>https://www.contratos.gov.co/consultas/detalleProceso.do?numConstancia=21-12-11577360&amp;g-recaptcha-response=03AGdBq27KgQ1MiZdfH1Q0-CDz9hbH-Fpvk8nBi05InZvIAH_CAq7bKdyE-TlMciMoM5EzBrm1frkr6GCpEUPLjx4tPxD03u_PZos2Nfp4nX_GZY-A5wlkQ2M-w49yuCEJMKHsXwsKm2FYS54vti9CYBPu32Zv7mZUggg0-nbbxTejbzN6C383HTtKDRBDH_m5aEDyPI59wIFjLoytSr5-soZUVqDv0D2BFntktpqnP7yO-GSxe7KPqRm4cOgRreCRIPqnJZV6Sx1YU21gUipr-ASOkCUzh_MCcohGN5UlKdo11KShTviOW2CLFU8prd2oIdSZX-i9PB6ouK94MTVe6wwqBtu3iSUIaihOWpwaW7IpxE9vrGlpDoAmuux24B8TbBFpbcw5soUOpNx9HA8JYLKi5uU7jWHbVOqjGr_RMnov27-XTYerltCbDUu0rHdr4EA5xFF61NW6ZEMk-zOL7aNa7D26pNM8fg</t>
  </si>
  <si>
    <t>2021-01658</t>
  </si>
  <si>
    <t>LORENA ANDREA PULIDO RUIZ</t>
  </si>
  <si>
    <t>Prestación de servicios profesionales como contratista independiente, sin vínculo laboral por su propia cuenta y riesgo, como apoyo en la gestión administrativa y financiera en el proceso de obras del Fondo de Valorización del Municipio de Medellín.</t>
  </si>
  <si>
    <t>ADICIÓN No. 1 (DOCE MILLONES DE PESOS M/L ($12.000.000))</t>
  </si>
  <si>
    <t>https://www.contratos.gov.co/consultas/detalleProceso.do?numConstancia=21-12-11577118&amp;g-recaptcha-response=03AGdBq26fb0SuTQDHPK9PACREjCScTSIixpAtEu6T3I7WVXzI6kDrDga1ULaKpUYyv_xAAtP7okZjudkjYUd1pP9OxLzp6udDx43ui99xCvcgxao-Nf-YdGsiCa83FDpwldq4Ls1_HS8lIH5-Yrpkm5Mk5BCMS5BCwREh8_jN83VsSEgpOaUnQUO9TM079D5dKkhXlSvKMh33rXDvD3W2Oht6tEN2gDQfNBZfWT31skMsiqRsar9rSCFEt7d7hKCABVHH5zZf0t0m2ih2Y36R7vRHiR_J2TVFr9PB5y0KkTCmbRMjvmYFMJHKJk4889eCGJxP4vEcUtmCrW70HmdL787gKoRfWEBqiCjW0e97CR3dMo5rvhbRO7P8d8s2rmrwULZwVteWAL_B4QOLJeMl5wFuIf2thXOpukjRLg-hKBa64YQKlePUGTB3gIWC3ak1Xeprg4J7ldKfJYmGgJryfu-S2pOw8iVdsw</t>
  </si>
  <si>
    <t>2021-01659</t>
  </si>
  <si>
    <t>MIGUEL ANGEL MIRANDA BUSTAMANTE</t>
  </si>
  <si>
    <t>https://www.contratos.gov.co/consultas/detalleProceso.do?numConstancia=21-12-11531629&amp;g-recaptcha-response=03AGdBq268t0fvYhho6YkWN-8vChG0f1fGmKSjzy9CsfnvecemMqldKvADtwiIrdV-EEYP8DZgUImnIwXrjOZxYFCt50IJL-sL71Bpo8zJUpyUBUtZYiW-RDA3MiuEwYGe4wUMg5wkAwNL5XTDTsk39M1UH2cxaawR11xPKCB8ywX6N9EDfyMBuntuXVu40TyYpe5YGjPIHiUywdh4iJBB5KD4Uab1cWIJ_EQHWlkZU9ZYDd0honIIhnVB6PS85A4PIuZLwacDHHVwmrEBX_tRATmf9R-4PaGhV3XblUGEGMzqpH1dr-FL9O96bwxr3-0B7__glzHD7xbSiEXqPFaB3Uq3MStTU2nMM85o6o3fFjlH7j1KCRLHWdImtQnAy0avV6CEWJ9mX9J11kjJj7WRoZj7rdj_gDAkv5OksCUY9qkMasD0A6RdLBxLmEdi0GgrWb2VDcLt2lMFxI8t4pSYn6XcwHGqGLP1gA</t>
  </si>
  <si>
    <t>2021-01660</t>
  </si>
  <si>
    <t>VALENTINA ARTEAGA BEDOYA</t>
  </si>
  <si>
    <t>Prestación de servicios profesionales como contratista independiente, sin vínculo laboral por su propia cuenta y riesgo como apoyo a la gestión en las actividades de coordinación administrativa del Fondo de Valorización del Municipio de Medellín.</t>
  </si>
  <si>
    <t>https://www.contratos.gov.co/consultas/detalleProceso.do?numConstancia=21-12-11531732&amp;g-recaptcha-response=03AGdBq259WOAOyRUAJ6xNYDqLcCMKnqXX8halm4rZ-XvK1LNZj-VFiRrS5f_Wzyx8lyEV8QzvlDtD_RlCKAgl5IQlDn1lHhiq-bJ59HU6ywLlk1O72jW5gGzUJbzINiQLtGpccB9rcbMdPfPRyE1SeIW1qpBEHiAGype15az1GnuEgLfxtuVxzGXBrtBROJHBPtQiac1MGqQU6JkE-vphNcOEHaTiteIstvbIryqWaKNl7_moer7zElNrqV5enNu-8tggfHFUfajs9pYX03kH73FyiD733t_r4YW7sVcSylRGclvYxowliZYgsD1cAuUp3pkB1rlR93blBtLor5P5hlOL94w-Gq6R43YBNd92RzOW1rsl1hk9I7N2-o0_A6lJJ2Nker1o4jMYglClw0vsmIohHiM-Hc6z14Vd4sQJTqvsSpaaVzDcy8TlFzbixVrULAefUIglh_0rS1VcjKVsz-0PPeVLKTA8JQ</t>
  </si>
  <si>
    <t>2021-01661</t>
  </si>
  <si>
    <t>Prestación de servicios profesionales como contratista independiente, sin vínculo laboral por su propia cuenta y riesgo como contador y apoyo a la gestión en las actividades del área financiera y de presupuesto, en el Fondo de Valorización del Municipio de Medellín, de acuerdo con lo establecido por la Contaduría General de la Nación.</t>
  </si>
  <si>
    <t>ADICIÓN No. 1 (QUINCE MILLONES SEISCIENTOS MIL PESOS M/L ($15.600.000))</t>
  </si>
  <si>
    <t>https://www.contratos.gov.co/consultas/detalleProceso.do?numConstancia=21-12-11531388&amp;g-recaptcha-response=03AGdBq24ut0U2xKdYa_utqAM46BV7zMg-aiJEjJHYAShn0Ek8xh3TX_bnct0p1fTG4f0vhquGQW-u-dtWcsBaqUQh31m6lEG2HNNYE_FznVeNrb-RKVN9dF0IA32KBLEyKNUm9X3v9oAWAiFa7W3OsyYIflPC4VV-JSTrNLIx4bFPF0VhE6oeaU9lTSXEqCM5sjNZ8RDq4tmdVeTQP0jAxOkuK_30mzmBUq7-iWmsNgGn_8CqpDgOQYQkpVISpnyXWsLGPcmsxBe0WY2EwlL2at0sXiW-LARsJoQtmF9vfS_BuiSZ-8shCcK3Mmj8IVJ_ZSQniIEmXzXJbK5mG_DW5Y4pnCVbJkbkEx54dO1-FJqHGnOBcHbWQ4IiU8II3RnN9KK1S5yTBXUuni76cXdMLuTL4fkbcj3iaaKtBOmSjs4nuGDRiiZCrlJLqDaucFtbEoFtE86FYGcIPOlNAU0xMi_DzxLPSDYIDw</t>
  </si>
  <si>
    <t>2021-01662</t>
  </si>
  <si>
    <t>PAOLA FERNANDA MORALES OSPITIA</t>
  </si>
  <si>
    <t>Prestación de servicios profesionales como contratista independiente, sin vínculo laboral por su propia cuenta y riesgo como apoyo a la implementación y soporte de las soluciones de tecnología de información, infraestructura tecnológica y de comunicaciones en el Fondo de Valorización del Municipio de Medellín.</t>
  </si>
  <si>
    <t>DOS (2) MESES Y VEINTE (20) DÍAS</t>
  </si>
  <si>
    <t>https://www.contratos.gov.co/consultas/detalleProceso.do?numConstancia=21-12-11531381&amp;g-recaptcha-response=03AGdBq25634Lmpg_hj6XsZEV4Zm7dCVPF4bt8DZRGmDurEuXSt7tgS_x6uUsZKhvJF-6wtZVjwR5tmqlKAC99DbuwYlCPPTzz1hZqqKdfUcsD8MPUkrHiNzgWvxzCoABA2imB40L4DF19UM8wLQY17HCVgJef1i6OZOZd7hUeGhLtVpuc0B4r0TS2V22tJP3PDcGOhT-8NH3iyf2pVk0ltckw6Bqfax5CD34OIpnywbS3IoAfjT7lyD_8545_4qzw2AJZSCQKH0SHtqK6DA6_sbOulKBG1t8sqE68oU9FM71jDNjN704__XDU_GQTxMAMdZAjgQQVLQjB_mPFYuNmibxaBfoQQ9yBxLS6NCdAwFs_EhmKB6Kdf8l7dhrzGgQ7ThpeTbfbqpfQoNvGu_FDhMzkiyWg5y-SWe1NNSAXp3hCoTIrhVxBCurKjeHbFuvGNXYakZuwyK-4o8a3gn5d0pac00ZeioA6Iw</t>
  </si>
  <si>
    <t>Se habia pactado entre las partes una ducración del contrato por CINCO (5) MESES Y VEINTE (20) DÍAS, dado por terminación por parte del contratista</t>
  </si>
  <si>
    <t>2021-01663</t>
  </si>
  <si>
    <t>LADY EUGENIA BOTERO SEPULVEDA</t>
  </si>
  <si>
    <t xml:space="preserve">Prestación de servicios profesionales como contratista independiente, sin vínculo laboral por su propia cuenta y riesgo para el apoyo a la gestión en las actividades del proceso de talento humano en el Fondo de Valorización del Municipio de Medellín. </t>
  </si>
  <si>
    <t>ADICIÓN No. 1 (SEIS MILLONES DE PESOS M/L ($6.000.000))</t>
  </si>
  <si>
    <t>https://www.contratos.gov.co/consultas/detalleProceso.do?numConstancia=21-12-11531863&amp;g-recaptcha-response=03AGdBq24YTzJ-8xwsUYOERjfAOn-B0rzJobycDE5Sl5zhECaR-UU1Xr0-cLNWBMGcBq-5aYYL2lYlgMfa8htA8o_QJlROCXjuY6wcI1WfrtNulpRtxqZ8ONv4gB1tJwHjVwqChNMFxmMRP-RUCpC_5jk7AXOK5zCEG1mtWGMOgj0aIZrANilCFYv-LASYrEvGasislYHA-8rhmAKSbrW7ID-NI3Sjhck0TBK4TIyUluy8bz11kAcxC07Sz_vAudT3ze50l1beZEX_aSj9oVXn3_pJv0cXbA4O-UiZpwcjQPA57MWmeoZjoNBb-1wOCwMKtH9dijzYCq-AVAhw0bbh0YYSa84I90Mi5zKbOQ1oBjp8TiaXOAzGLaxlG-nQktIfw6MSIHERtX_1p7uffpy3nOA3hey-lLnhdDsJyuNZvAjpZUhvtwsA9wenzdvUf7fv-YKXRLm1tOjOy5gsaclAXapksa9hYE3xTg</t>
  </si>
  <si>
    <t>2021-01664</t>
  </si>
  <si>
    <t>DANIELA PELAEZ VALENCIA</t>
  </si>
  <si>
    <t>Prestación de servicios personales como contratista independiente, sin  vínculo   laboral por su propia cuenta y riesgo como apoyo a la gestión financiera en el Fondo de Valorización del Municipio de Medellín</t>
  </si>
  <si>
    <t>https://www.contratos.gov.co/consultas/detalleProceso.do?numConstancia=21-12-11531518&amp;g-recaptcha-response=03AGdBq24oJaielnSNWHgCdbs_NRa7LJGI7jeo0W4Qd6y1fkMkiGRwK2Dqvujz59TVuNhuoaVkkCSy6NNLydDK7ZlFha4LtKO8zCtC6fsQziSbdDnsSGuflO-7ZiekNAQQSnvYso1C4yaFLsnJ4bDEmVDy50G7tyVwyutHM_ipN2WfTMZw46E3HfOziJuKApnJOpy04Vn338xqTsu06c9GYAz4NPzaUTQW45sM2J6FvQp12ZlGmo5dMc3mhV7wXe7V5uZMlOwLMyMxnwK9-yQAwCzgkCUk4y6oCTEV_fF6Krxp57UwuhpcuaFF8N1584l-fiB5lWcA8q4z6yoZ1jQimn3U5nhOt32rPkizdpEvfVTmFZJxVcHi5MundNFR7D_tKkAvP8gJvjLpJIyaOyL044rWqmP1imDPe6tthTHNJcImAIlHn2EzLZvjevdgPF25zJRz3EfTddzGUdtoV82vrIOcF5CUeuSrRg</t>
  </si>
  <si>
    <t>2021-01665</t>
  </si>
  <si>
    <t>CAROLINA IGUARAN PEÑA</t>
  </si>
  <si>
    <t>https://www.contratos.gov.co/consultas/detalleProceso.do?numConstancia=21-12-11531682&amp;g-recaptcha-response=03AGdBq259wd8BPZkbWRZKe6vaYi42vGkOfJqU60xjQ8vf3-omSDNDU5PIxTDJlkywIaFdgFEoOiJpGzFcEpQ_MSK-VbZxd2eaHckv6azoUBIuu9ROPao3WRmQ_0VwuwZq-lHFcAeyfHGIWPpUz9OA9r7vuXcRUlRTWvLCewbnQGtQYHkMdPBIdKFBiyBJzqSRVrKZvCoFGxXI2XfdqHxoVO3-3K_0GvKPL-4HEdbRZ4gSMUDd5Q7h9Ui3LIbgSwSNSo43-bcF6ZVCwh9e-n4fktlyScj5NMxs6LVAwssjPOTK74lUBEK7YU83ooTGGOHpNRPVoJNcjOnVi9qoWRUSQvXKOp85JInJg707uHlFOoPINEUVLJZhxeykZ5FYSsl_MNIQqijTo_t2JQUk62754l881ZRefVHfycTVHtKyC0HC7SeYDBlEA9T9kB9Hyr0piOOLIphY9_Kkf-wo0xA2mAP-juDgg_bxig</t>
  </si>
  <si>
    <t>2021-01666</t>
  </si>
  <si>
    <t>SIETE (7) MESES Y VEINTE (20) DÍAS</t>
  </si>
  <si>
    <t>https://www.contratos.gov.co/consultas/detalleProceso.do?numConstancia=21-12-11531451&amp;g-recaptcha-response=03AGdBq240qO5VHZa-Ib6vCNhKqqxuwIjyXX_X5IrLosFi7xfz1iqyZubpL5nheHUXsVNcr3StaejvIkSJZIu2P0FXTz9rryuNzQSpuq79RCg6gHysu9-tYIXZSTEEH0nxamsO1m6Jo56ckmWrl4MYpZYFBbk6nVsSULeZp-ZCMkhrPUQUgFz62b6T-yk2s1VtT0OUmsFzCi8pQy-p1OWwdNDTYeHfOLHHLN4ZNX5CQ2nSWm6EMTzONJF9WvFnqwpEcCtiHur8ZTDSfKDKTD8CaGamxNnfYlrGxoLE1YBEUtDNWxuNMKp6Rqn_KQDFEF60hlMIcUhecDQyx6lX1_L-YR70g5pxp0d4o3QtfKBn8GWBFRGl1t5QiwqvIlW-6zZExpbPng50js8lkCui3UU7mttv-8uq4gv9wQ0P-ftjMs_tb97SL-Y-NmSIg-87fN47-9TcogeL36NArkUIJAd5VcNdRDqoflMrzQ</t>
  </si>
  <si>
    <t>2021-01667</t>
  </si>
  <si>
    <t>Prestación de servicios profesionales como contratista independiente, sin vínculo laboral por su propia cuenta y riesgo como apoyo a la gestión en las actividades de coordinación técnica de proyectos del Fondo de Valorización del Municipio de Medellín</t>
  </si>
  <si>
    <t>ADICIÓN No. 1 (DIECISEIS MILLONES DE PESOS M/L ($16.000.000))</t>
  </si>
  <si>
    <t>https://www.contratos.gov.co/consultas/detalleProceso.do?numConstancia=21-12-11578301&amp;g-recaptcha-response=03AGdBq248WcKDynqiPH8HC4F_gQTmv8CVoBqdIhxakKaWktagN5DBa6X5gUKMDJl3fWwGzpDB9j8cPWcXYJomXiQsm9Ba2pa3TBTDf4wWqSksr-b3fozo-oWouO1ZMwmbCjUdxxt3oZ27ybREjCEzwYb8fw9t_RscI99jWIcha1J1FX7u0PnT3FzftGmzqGAmwAnjeZXTxnWhiNDaqK1MuGqUuMLb3uveBFmjW6_YtZ1Es5q2X_pWgpNywd00WbKJr3qzTVDWrMljsTQOyr7dI7HxAOvXJOm_SslY-de93SIhdLGKYtyBaIeoeMVNQ5CNzC8GL0C3lPtj2UaWiP_hc0hZVQ6BMdwNCZfte5Ff52rwUj9_44u56n80n7tHN8O7keptEwfhhzgOifud4QCKcoXalktPKCmpreAdlpvQH_gdb4BM36BE-UV1pJ2hvkTKD0yePoAS1T-mg4IETQWHK739oA8QD7wdOA</t>
  </si>
  <si>
    <t>2021-01668</t>
  </si>
  <si>
    <t>DIEGO ALEJANDRO GOMEZ BAÑOL</t>
  </si>
  <si>
    <t>Prestación de servicios profesionales como contratista independiente, sin vínculo laboral por su propia cuenta y riesgo para el apoyo técnico a la gestión del proceso de Direccionamiento estratégico, para la conceptualización, formulación, ejecución de estudios previos y aplicación del instrumento de la contribución de valorización en los proyectos emprendidos por el Fondo de Valorización del municipio de Medellín</t>
  </si>
  <si>
    <t>https://www.contratos.gov.co/consultas/detalleProceso.do?numConstancia=21-12-11578352&amp;g-recaptcha-response=03AGdBq26spwu5_Ld0qojNNVYv6qJwjbTseAWN5EBXX4_4XDwFbDqEgG5w7pgJGTkEULKU3yyFU_L0rib3mnOR8Hr5XYGTysEbXZj9TTS46Efh6qa_pNrlNBa5J0RjPBkqZpCuNGOcPBYaqwOa0VXp022VoaZMlIdUr5lMckYh1Irk_e9G8kIFR2TB5VmnEnL-eUutYm4f6wCkK-q9kFq1hl0iHjUESmEzP1fIMbs3fcQLnUxvhkfIgpxTazqO22ZgB_7LdB3_T4BHbfZKIQf_BnJEqnxmeYZyjEfNGcypjUnotcn4VXwusH75DK9eP8L7-t-DmQa48HZbQtjGlZ-sOVs24a4qa5_yddb9tdiUoKfBqPm0DcDNGDuxhz1RNxV0v50hm3EdrOClOOnDilPdcqhhuoc7te_kG8YhhMHBxR1WiTvgF69YiDlCS8wzjHphzHHAixe7jfgzr2S4s6Odf-UqCQDUqg7Jjw</t>
  </si>
  <si>
    <t>2021-01669</t>
  </si>
  <si>
    <t>C.E. 476063</t>
  </si>
  <si>
    <t>ADICIÓN No. 1 (ONCE MILLONES SEISCIENTOS MIL PESOS M/L ($11.600.000))</t>
  </si>
  <si>
    <t>https://www.contratos.gov.co/consultas/detalleProceso.do?numConstancia=21-12-11578413&amp;g-recaptcha-response=03AGdBq273MDdeDDO2oKPVu2SHo38VFqjNbto5vnCrmcQets8bawrxIDT9K9_HhorlXtBYq4F-VfKxjQejFBY35grY0Z8fPp_-4tN0uDlBBvzIuqmHK_rNUPK-pvbX_U2maXm4vtmuPYugu4en0Rxi9JxBaDNcsIelDhKEw-tN5cM_MElUloDLIulqGaMGGFWs1qI-SAbtVihkcmAACSsC5n2NGeMko9WCCN5-AZMiEsZ9u0jT3oQ5lzKvpG4RYxNSgeCT9Oh_8oXHS8-4R1ZR3uR3CyO_Z4170uEKEUpWgSTiJwLqlsleAMNmUiRifo1sKjg6YZTdYz_IBavi_9sL1xiwOOOovtMwSchAeMwhKA-_mlFy2jRJkQJzlLmJttiHgy6paShGqkTljb0aVJbEwPf0syePkXhbdjb86InzeYyLR-bpD7h9KEjgg7WEVtlJzIt5C0wY79DKZt-Wbs4oWDQwmM6BPls-HQ</t>
  </si>
  <si>
    <t>2021-01670</t>
  </si>
  <si>
    <t>YORDY LEANDRO CASTAÑEDA RAMIREZ</t>
  </si>
  <si>
    <t>Prestación de servicios personales como contratista independiente, sin vínculo laboral por su propia cuenta y riesgo, para el apoyo a la gestión de las actividades de auxiliar administrativo y de aquellas actividades del nivel y de la naturaleza del contrato, para el proceso de Direccionamiento estratégico del Fondo de Valorización del municipio de Medellín.</t>
  </si>
  <si>
    <t>https://www.contratos.gov.co/consultas/detalleProceso.do?numConstancia=21-12-11655529&amp;g-recaptcha-response=03AGdBq26POs5a5qKWkptvTHhGUheSVFw30TuLVbyRNXX3X225oFfWcAAOBwUMG7H7I520MNcJGKYdJ_gLNRGMWN9tBez5A2EzUqk3sS1_fUwxUJN3SLVCsaniCEowS3_Wdn9jekSXynh0BNCIuFkTJVeo27eYH2WOaa94oXOmyhuSebj6Ab7vK0fgZSzVYHEkmThaNkyh0JvSIRw11UF4TBo5Ob3A0wRs2qFeYSMqpYazKNIJmUlHKw3WxvLtdqB9Xnw5WJa8Q52kICptWstCC6Rf17n0mFrTb6U2I7OQlb7tpeLNIQIDcQr7lABPAwYWte6pOiftV5lOJ0jKpCo0EygCEoNIn6HxSWhFa2N1epEj1scmteYIoNt-80PoSOYxA-J3lGrkR7QSOV9Z_xdACUfw7Jpr2ZT1F1e6DbnZrGTSBjFOLtcrqHr87a8dfgCqEpND9sBNnypVQM9Zsjfc0sjz5s5VbGoF0Q</t>
  </si>
  <si>
    <t>2021-01671</t>
  </si>
  <si>
    <t>MAURICIO ALEJANDRO HERNANDEZ CASTAÑO</t>
  </si>
  <si>
    <t>SIETE (7) MESES y CATORCE (14) DÍAS</t>
  </si>
  <si>
    <t>https://www.contratos.gov.co/consultas/detalleProceso.do?numConstancia=21-12-11558999&amp;g-recaptcha-response=03AGdBq27YCXHqKJ47NlNZGMDtY0imE3aoiK5fCtNr6y9L34AfpXr-ZYKt8-uchJLnB8Qtzj6QGmPy1kUlwhDNBs80zLxugY1WrKDuyaKY2GvxC8pqOcvAK_6G0iAHcyjcrvMc_xAX5ZnhQ1HMqJN-o0YQHIvFuD2SNvQQfIIPwYimYbYEMblN9U0zV88fqf-2GZrrZETtsfQDJL6EgMb9y4snUUNE7Pa7R_saX2PmFmXiuziNwDig8Ks_osNL9Av877bLqpsZ2PeJLyhYBVCOIp2mqhglOUb2orC-0pr9j1cNMbf6S0KP81K7my4AbJtuVfYXyu_NIIgHxss4ynk7X_SUYFH71RPZHe2ZN6d4o-Ta7MgMbrf8Bc0-c2XYzqR_k61TtSf9gxt56lC2k8LUBhDYyOhQIRhJDouGN0no_O_etn7OOj4sj6OUqkL5PMVHO_9ES5Ge4u2SmDrkjAfeFz4XmnkLEnPrFA</t>
  </si>
  <si>
    <t>2021-01672</t>
  </si>
  <si>
    <t>KELLY KATHERINE GAVIRIA VALENCIA</t>
  </si>
  <si>
    <t>Prestación de servicios profesionales como contratista independiente, sin vínculo laboral por su propia cuenta y riesgo para el apoyo en cartera y en la planeación financiera y estrategica del Fondo de Valorización del Municipio de Medellín.</t>
  </si>
  <si>
    <t>DOS (2) MESES Y CATORCE (14) DÍAS</t>
  </si>
  <si>
    <t>https://www.contratos.gov.co/consultas/detalleProceso.do?numConstancia=21-12-11558582&amp;g-recaptcha-response=03AGdBq27Zj8nSs62SlNA5IyYOvjdm2wYoTH8d3KuZuErAfci-3dXQbLTgnrYWz8EmSglxUEPaM8ULre221QnraEzpbAHC-Wvzys2-LeFyp8CjK1uIy4E387eDx82jqH_-Bq8cSxhTyYAC_UmZr95S8MtPBC7cIuz96sPbZsF-fBGNEXr32svpW58oVbSUgU-q60ZMO4mBbrhfEQYW2UO2Iiy0eCiCKWAwVsyZtNrptUx_vTXjd6BUHSv5uWH3J61IgejRuJde-qTBO0uETgd-d2kdHA_MsjcHKMSTdflDBlZSV9cQmJlJpwp666oauWUSKzr4UVpVdz3ZKg2QMtK3Mhko0Mwtjh2XoFcqHt5IVcG697p028FVhMrHdG7O4rQpQOJBG-jZFDDDj_qHVbS-BnLrT8lCKiNwHcSWzqMJhdC9Gx_R1il2zjG0dUaOsF4ZWcBlR-C7RfPEmcvR60JK2FxSsOeLOj1uYg</t>
  </si>
  <si>
    <t>Se habia pactado entre las partes una ducración del contrato por CINCO (5) MESES Y CATORCE (14) DÍAS, dado por terminación por parte del contratista</t>
  </si>
  <si>
    <t>2021-01673</t>
  </si>
  <si>
    <t>SONIA MARIA CARDONA GAVIRIA</t>
  </si>
  <si>
    <t>Prestación de servicios profesionales como contratista independiente, sin vínculo laboral por su propia cuenta y riesgo, como apoyo a la gestión en las actividades del área jurídica en el Fondo de Valorización del Municipio de Medellín</t>
  </si>
  <si>
    <t>https://www.contratos.gov.co/consultas/detalleProceso.do?numConstancia=21-12-11558684&amp;g-recaptcha-response=03AGdBq24Ekg0GSBRCXDFjpSP2hWeRp7o-Ctzpb70u74xgnnEbPTf7CeH8QO23NpSi3ixpAizko6HLiTHhdGFyKTcm4xSB1gpwJZou0sxjLHNjotwWcWX8g2c-KQuhhElWLmA-dwNpwX0zwkRs1_U-9WvG1Zh1p72XClCjzhnwTntr8OKQoAPDhAgJ26cFjZenRN1gcAcDaoS0lw4MFRDtbt8jTrH9DWojDc2CbaHw0Vk9__Gwc7xkcLjcfXICmIryvHqjstLwAwfOUiAN7zsLjSGnRvf-Sv9ZL5hG2bdNUujU7RBoNryEw7nXvZiviwSSRJ4PQ3v86T0r7PJE1SUXvnnkKOtPyuZiYwb7i5cfGz4OD1_b9Q6dTkchniZ5-kfC3hMgA8XFG5A1LQ_8EzVc88QwGceXhGHo4DTa-uy77NREJTHD5cG2E4sQVwI7yrwPFCDFwM9mDrLg-HmR1jgSLUR9PO7RWYx-VA</t>
  </si>
  <si>
    <t>2021-01674</t>
  </si>
  <si>
    <t>LILIANA MILENA SILVA RAMIREZ</t>
  </si>
  <si>
    <t xml:space="preserve">Prestación de servicios profesionales como contratista independiente, sin vínculo laboral por su propia cuenta y riesgo, como apoyo a la gestión en las actividades del área jurídica y coadyuvar en la  prevención del daño antijurídico del Fondo de Valorización del Municipio de Medellín. </t>
  </si>
  <si>
    <t>UN (1) MES Y DIECINUEVE (19) DÍAS</t>
  </si>
  <si>
    <t>https://www.contratos.gov.co/consultas/detalleProceso.do?numConstancia=21-12-11559185&amp;g-recaptcha-response=03AGdBq25VSP9nHXxPAVqvHo8Grav693VBNS7NY6--slWyB2yGoiVs-pOJ4rn-u_hnbI9ae5RmcbRoV967azjUBJQ8uiYF1ebQ3qX5Za9bj0PNf1067F4819oRhC9J3buYRflhU4UY0014pnxaoL5An9YMYM6abz4n_plajw6ePMhFb8XFE_Ur0FXE_PR5SrfXarTJDgA79IiN5Im-jUZzLjP8kS4klW_kocsun-YRzqrGbYqGaCxN0YmQhFc8f6WfHotA8_DZUD_-NUwpzaDYr4TiSCmwjEYk6G-zeYgpcIqLxHg_FNj4UAj8sldTWFIySd3sWCwUPOzKNse95tZYlGu_Wj-RhAA8s8exN_m9bu7KjErdvTbJVlaoVfiNt56jzMp_4TqLWl4VpOIF2Y0d28r_uwQCpDtRSTF_9F1OSKVEt1D8haLLcIiy6SqpcUelMshEm4ILUGvtaeGyKRAtCJRs_GEj99jm1w</t>
  </si>
  <si>
    <t>2021-01675</t>
  </si>
  <si>
    <t xml:space="preserve">FANNY CECILIA CARDONA GÓMEZ </t>
  </si>
  <si>
    <t>Prestación de servicios profesionales como contratista independiente, sin vínculo laboral por su propia cuenta y riesgo como apoyo al área financiera, en los procesos de cartera del Fondo de Valorización del Municipio de Medellín.</t>
  </si>
  <si>
    <t>UN (1) MES Y CATORCE (14) DÍAS</t>
  </si>
  <si>
    <t>https://www.contratos.gov.co/consultas/detalleProceso.do?numConstancia=21-12-11558709&amp;g-recaptcha-response=03AGdBq25dwIOCyCY-R98QvLsFmw04kyD0o6WhZy3l4lVvNphJhvFyvagXOYnubYqOgmmUK-TYaVNj8VjSWh-M6ZNnYpbO0cJjAtfi8Xgn_7Thg-CkIXy22SGSLFd36Z1o_WpVCxxQU58eHIlKfMvEL9eJTTS4Dj8FhE8MxKu_8pQzLcmrn3PjZcti8RU0my6ATRxxfk1S-IOv-FZ-j3GAmHxfcA2XNglYR3Xk_vh51pzxj3dmZ2yzOpFH96KBOJ0URgikuidRsHler6qTDWIsIdfXYh1WI-Gz5zBtEi1WF0SHlGLHb3cM38D0U4R-iz551lT_X0dd32GLPIkx2m4cCIAenKZ_JBM8S0HXacpUwNcB989sz9t6LGPp4zz9omg1dDj-rePkaXyYMxfpjX2gW_dNDCG6QXaRlB_z7L-QAMr7WxIwybWsM0risRjOrQtu1mauU9T5pt6q2cPyazWJNISqe7g3z_KJow</t>
  </si>
  <si>
    <t>2021-01676</t>
  </si>
  <si>
    <t>ANDRES FELIPE GIRALDO ARIAS</t>
  </si>
  <si>
    <t xml:space="preserve">SIETE (7) MESES y CATORCE (14) DÍAS </t>
  </si>
  <si>
    <t>https://www.contratos.gov.co/consultas/detalleProceso.do?numConstancia=21-12-11559269&amp;g-recaptcha-response=03AGdBq246PYYuuzwvcmv-YBxKQ3AaBxR-dCQWqiKM9SA1ITiTYWg7fNzZZnA2-hY9jenqo_OhY-e9xQEI8GC-YunA_Tjs2EOhqZEbhElxJu7-lYtQ8xf1AlZ2GxYs0GImOuHKAjdMS7t3VVEQJZjVGAmCD2A_rG4AmV48376CLSuQImMUWD2fRI_H1Pz2weYGOQUEtnJITv6x3Vg9OPyF9Y1UFOxqUmWWwC8PIiEj2CrvjAA7EskXzLKxAFkNnjqE5vjZGhUULsmlIJXeWh1dS2ql54RCj6jbv0Fw3LrsppD6mqfe-POr5cmSgRpqoZwEIs7VLZ9cZ3kft0Ax8XD1z2sTq3tIwLWsGMNkwzmPcYs9CYxwbp4oEbLzpSR2J33yKNGph9YsWmuB0u-rvutTpsTaMilrId7f7EDNRXH_BqN39h1OUR-sSF6ZCzVKJiSdGog53ID4nLuAMbmm8DI5p4HbLXi-zZPGjQ</t>
  </si>
  <si>
    <t>2021-01677</t>
  </si>
  <si>
    <t>https://www.contratos.gov.co/consultas/detalleProceso.do?numConstancia=21-12-11596944&amp;g-recaptcha-response=03AGdBq25DWB-9Z6Yjs4b2aditZQrJDYM7Bu0lYtVfYmpFPmC7gl6HNPilko7rnW89qXqMfxYDJZu-nuZ_uWC5uO_S4TWfhN-BICXhT-81PtFxawrglR7G67sjL5MY4b210ngsv7ujjiY2j2EzVbUh4Hl8AshxSXZnZs-_d-3uNngZDP3B82oQ5wjPBCzncQseUI0KbjiCkIGZqo1E5KD3Db8xkDJGXSX9rtzezydNqEX9jSkOTT0GnBpYR89wBzye1m2xG_Xvd-kGQUgo1NPFQxufQj4CuQoc0sE4I-PHTb7wo1K8zBPESBe8DR1T1FjcoyrxEUaGHRunjXPerUT8xxId5kXYyvDzyh97w_ns6FrhWHbhY1MvwqOMBFL7CGMW_iNb81Fd0qi66m_6wxhxYYewQDamm-JpGTo6TjGSUrnujcm6fl69zJDszwk2jRF7-LYrd4ottYp6J1A2ROH7xNiArkwz6gI2Bw</t>
  </si>
  <si>
    <t>2021-01678</t>
  </si>
  <si>
    <t>ELKIN GUILLERMO SUAREZ ROMERO</t>
  </si>
  <si>
    <t>Prestación de servicios profesionales como contratista independiente, sin vínculo laboral por su propia cuenta y riesgo, como apoyo a la gestión en la coordinación del proceso de control interno en el Fondo de Valorización del Municipio de Medellín</t>
  </si>
  <si>
    <t>ADICIÓN No. 1 (CATORCE MILLONES OCHOCIENTOS MIL PESOS M/L ($14.800.000))</t>
  </si>
  <si>
    <t>https://www.contratos.gov.co/consultas/detalleProceso.do?numConstancia=21-12-11556048&amp;g-recaptcha-response=03AGdBq27M5LA7bpyEAdVOVHYFXFUlinvyv08c-0FuaQIQYqGFdVafsLghyNzsR5oZGgx2YF_J3eD1ofHNOwA5I1KUPMq0Z6qq8WJh1_rQMNShVKDTNfxSgKiM3hIbpV2vzjujVPpJ4gOufKJkHSvUj0oBRSJeImY8rt_IEBoKr3XG9Fb_XPfqoVk9fTkmurtoE_HUZPVQrFJpA2H3pfKRGqSFFVf3FLTPOLGplzWeIve6Ay43g61EvREu-E5L63E35JpXWVBmHmte_6GK-8_ndxAGJRW-phVdrid5cidez0yKFjdkoBnlCqwn9bJAAD_-Fbb_6pk3c-TM8vL6KpOdEhrSo9R1oTtFDO95YvCr4EDXgDL1uCSV71HG4dmxJSB3PvS8qEgZVg2Vr9-WmOY81KlYCodecdde3oGpTsRE1XyrwFX0bM2RcHvfEZHBt685_koSlTZZfdQWdzmbDF586FEkpekZD4hzTw</t>
  </si>
  <si>
    <t>2021-01679</t>
  </si>
  <si>
    <t>HECTOR LEON GARCIA PUERTA</t>
  </si>
  <si>
    <t>CINCO (5) MESES Y CATORCE (14) DÍAS</t>
  </si>
  <si>
    <t>https://www.contratos.gov.co/consultas/detalleProceso.do?numConstancia=21-12-11559078&amp;g-recaptcha-response=03AGdBq26OUMA7tpdN6J2FTFWVb6Dw3rezKQ75x2YA_rD1A__AydljqN6_eE4XEEf4tM0iak7rhGkUVkruMfnmKRzd9c8DBuZnTMK-JLyjPOfVU8sMLYFZv9CHYyKUHNXyKp6_dGAcHjmotVpj3aABKDIklfWvsviXUlXsBgEpF3dg9JxyjRldiPwm6lxr6eA237xmtBXjz3Sfu3Vu4-CVhdhJx3VX9CuA0K25hB5Q_hQ2WQLyXBLaEBkqtA64Nuj0P1FzF5628MZ3_VcH-7hYPFRM_WZtObcwxWPGVKeYv6S4s0UhrV0gh2s49B1q95niBjvHLrrF0KxaiZsYAGfte9_D9eFD1LM1FLJ1ko1UVWhzd6KE1_CBvEoL7AHmfQ0i6m2k_0tD-8NhocFMFN96l_4HRh2OqhFAwuUK-3nRXxP3COvGpIgufg3cOPZ6qXjfbSsLOQ3zOgw0D4_9qVnuefbzKgAj-mdrpQ</t>
  </si>
  <si>
    <t>2021-01680</t>
  </si>
  <si>
    <t>DIEGO LUIS ATEHORTUA SANCHEZ</t>
  </si>
  <si>
    <t>Prestación de servicios personales como contratista independiente, sin vínculo laboral por su propia cuenta y riesgo como apoyo a la gestión en las actividades prediales, para la adquisición de predios que adelanta el Fondo de Valorización del Municipio de Medellín</t>
  </si>
  <si>
    <t>https://www.contratos.gov.co/consultas/detalleProceso.do?numConstancia=21-12-11559345&amp;g-recaptcha-response=03AGdBq26AyKOE4BF_85dEa50XVFdiw0o9r225xSBVRIgTGF4FQjqqCc7mHyPLwJKImzGn8fpdIyCUDGmd3GUY4B1vuTYXgGGQarsFPLvyZlr-ksHbD4u_LUjZVcKHJJ10gTmfwjpspML1BrhSaVWz3aEUJzScSo-2WJb3219xy1pn26E9M0YNBpRI7Bmyc7pc6MgCV7sMMXfBmTjZQWIieV8l7ivLEUX7URFwH7CEDK2YO5aMfvWa4gCR64KUJoYQHMyzK-WgUfE8rabRA43-XdOWTTS_2xlOecpMxuCy-48VolvyjcerJXkPhbnSRWuPXp65zrpV-0l5q1JePDK-9lspTc73XnzoBtxW9uRsKcE-xMjzjqwx328Zu5uqjv_MHUTF7OqP1ynDq5SmFD1MBwJRAs4RfSOcsuLyhjP5FlJTzU5MiBHRpGODVRB2kCn6xlKB-V-ipHONO3jMQAfbHaTGGtsSEQ6MmQ</t>
  </si>
  <si>
    <t>2021-01681</t>
  </si>
  <si>
    <t>EDWIN EMILIO CUERO MORENO</t>
  </si>
  <si>
    <t>https://www.contratos.gov.co/consultas/detalleProceso.do?numConstancia=21-12-11558915&amp;g-recaptcha-response=03AGdBq27-G77gvVqxAutgK46Tj04H6Y1Mq_j8ViKxJNWkTe6gbIDL55fBR5xCMCZhDxzPBvYSAvpBS0FKEdtDtItXpFE1GJ_xJoFXIGPPYf8qdkl5tPZgeXv7k8Uzav9_JW9khuPkjMXjH-odXHvhbFH_0NdDxwzE7PUPOHFkBdg7j0UrKR4yTD974fbONh332ubmhD24yIN-frh0L4rvumg0dbbYCfQ9q1Sg6-wMI3xJZ2wjdCZEDVi2xLA9U4zrfRgm1qBdKUSWOe1bLWadrWDABmTDSQHb3vf-mHYbptr_fo7ddQeRwSOeiVK1TzYkMRAs1t26_wBf7szm-TSsbMytO6aJ0C5HmPmx6vPvU5jiaMlxwsindwLdAP0bdbHjvigw0hBWUCqRFcyCpPiwIjygFh5h-Byl7pBDvZ55YamyCjNlmjrvuYFSvVnHG8bHUbuwEOoL2Fhn4YbW4sH-v8SsDvLuCWImyQ</t>
  </si>
  <si>
    <t>2021-01682</t>
  </si>
  <si>
    <t>DIEGO MAURICIO LOPEZ ARDILA</t>
  </si>
  <si>
    <t>Prestación de servicios personales como contratista independiente, sin vínculo laboral por su propia cuenta y riesgo para el apoyo a la gestión en las actividades de soporte administrativo y financiero en el Fondo de Valorización del Municipio de Medellín</t>
  </si>
  <si>
    <t>https://www.contratos.gov.co/consultas/detalleProceso.do?numConstancia=21-12-11558748&amp;g-recaptcha-response=03AGdBq275-amPQPIfhiotjPgEuODdgVvHjT0pwyOsiL-4dDwIghgR0tVYlqBtxTRQE1krv32yYrGatHEufsHkSb02wX_aGq7JkVekgqLHKQYd2rR9kUYFNHR9hY8EJ8c5MRCYNAxN77DOhlzRL6Vi1EZ0ihTc-w_DdMkIFBFTq4QCo7sryHyz1dvBS0kxqUior7Dp8vk45VEoU8u_jwIEmkzeid_XEXDvP2eZdHB6Wr6Couvr8MEqmgo5AO8rZO80VEaFYTtk6aR_JqS5bLGKCH2KdqItpWHXrbeq89WexkTYYtANFEIDZzaxQGj_Et0_oommwCVIOs372vO-Azzqj5aWdMHE_5yZRaV7HKnGK6U4stHTNTzczhKQxwaF1QxS9AtLIOLsWt8FjuE00E5IO6xhGokUW8KDY_iRbIfOzGdbp3RCjQZyVTfYTHmSCAOUEeZsJhHM3FN11Tuk4OVr9oaPkYJy4aARQQ</t>
  </si>
  <si>
    <t>2021-01683</t>
  </si>
  <si>
    <t>JHOR MAICK ARAQUE RIVAS</t>
  </si>
  <si>
    <t xml:space="preserve"> VEINTISEIS (26) DÍAS</t>
  </si>
  <si>
    <t>https://www.contratos.gov.co/consultas/detalleProceso.do?numConstancia=21-12-11558861&amp;g-recaptcha-response=03AGdBq25w1bG3HSuC-G4LvcmHZQr9Ve-Qz-lgk0sO25VZ8zlHYbppQd-crJskv6c1ksTl4D_h6cJRN84TOGMHOEdjsMdGxYKiifMWx7p-HzrfVQtJcx6eGpYYDPb_-5wa2sUPYTZ798e_JXrzqVGbSd-QIkxSrd9hHz30TZAxKrFQVtvvzKBrNvoXGtoSM0bwi9DAmW2iZg1YKVvCKlDqbgRqXPnCd5YkMjHKTRPVB5XxPEipcGWXmSg2uuf7Dj7bqH_WBaErPDgbu0SQxR8F5q_rlgEaxxd0Ionzoz_dlS5Z03GL8jwubt8HGDMMBWjcMzpg5btL7nRfpBIJUxx_lZ8a_zz32jJOAzSMz_LIOiIso74UmVa2YqbQIL562fo5tMi-uWjZrUP8Tq4CB6LPU9QCeO9OaNO1RqOCC409mlrDlo6Glgp6NUdirwAGo1EE9lbt8rbBu1AEPj7iY4ZHXXk_B7h6rpuZYw</t>
  </si>
  <si>
    <t>2021-01684</t>
  </si>
  <si>
    <t>Prestación de servicios profesionales como contratista independiente, sin vínculo laboral por su propia cuenta y riesgo como apoyo a la gestión del área financiera-tesorería del Fondo de Valorización del Municipio de Medellín</t>
  </si>
  <si>
    <t>SIETE (7) MESES Y CATORCE (14) DÍAS</t>
  </si>
  <si>
    <t>https://www.contratos.gov.co/consultas/detalleProceso.do?numConstancia=21-12-11559459&amp;g-recaptcha-response=03AGdBq24grkZXxr3oBk3cxHDIvSE0fKqFkxMD960PbBndPDDDsY3BlNVxF8j43PXEtgizEzlYfxY9aothUjeRHN6qomEhSL_NSKbj3BoN0yM28IeYNQ6vhZdtdwZg52kqVvrYFYZT4N95G2Sv_eB-THxBEFh--tJUVhkNgX0XdaKPj7gRzSU0zjulEd_VGCfi_5wtc6vRWyTshs-518yhmcvdECB885EdiCZEnPb1r6VOkVJLRLYQGSeGYIQmmw8LeNd-T3mpTm92c1Kq8jJVg844dVDpd5NGENok5o86jk8NeFum6vrz3VSJYPr90DyLjiOJ3xeFbNA0iTVAjstE5P1tajZSjeo38lBPaTToLWNRxg4TBvoUug1WCgXPpwlenbFsLMsFw4i1xiGhrXO6EpjyW865WyteOylurrl1LvnLkhtZKUaP7BG3d3oY_vpayhBBCareq75QpJ5g1jXhZFbse8xbRzLFbQ</t>
  </si>
  <si>
    <t>2021-01685</t>
  </si>
  <si>
    <t>LITIGIO VIRTUAL.COM S.A.S</t>
  </si>
  <si>
    <t>900.158.114-5</t>
  </si>
  <si>
    <t>Servicio de suscripción para la revisión y monitoreo de notificaciones judiciales en línea, para los procesos jurídicos en los que el Fondo de Valorización del Municipio de Medellín, es parte</t>
  </si>
  <si>
    <t>ONCE (11) MESES</t>
  </si>
  <si>
    <t>https://www.contratos.gov.co/consultas/detalleProceso.do?numConstancia=21-12-11569123&amp;g-recaptcha-response=03AGdBq25Pq9o0uwO7nTBdUrEmXiY1MfJrqlpS7uIqhd_ap3fU1gWldC6MLi_e-hYlSCX8CnMADusJbdfWnjK36Csox5NYkfZ1sGCBqijRyKYTzDqWAcMVqSGQ4FkHuI8SmHbH5Ozm7F7v3OULtmuDZdX82eju0f5UEBzdR_MAwvqGrl5ewWvH1J2iUfpexK9JgWSzheU1XWpJZc0cd8-G7kDcOEDTXTVHDVwt1HdKRmIyu85TLjyBf6pOyK9rWj3YQ_lIvS9Q3yflGg1PVkR6Ohnn8rivv-uLmIayHtEwU7-lLVEYQd5fAcwVieL0SIy45UFBNKGmzN_NmFvVw664KxVovN4L5HpDMBn6VSrzzPyQgeaFrG_fPxiATjCtW8_UbuBwNXxvpAsxjjgq6MkBkFUqkRslh7VUq3tqzrpsdH_U5yJbre5sv5dV1n1Fqgsiab6YGewuGMKLRCkM9OIYXk71uNfHBmoVLA</t>
  </si>
  <si>
    <t>2021-01686</t>
  </si>
  <si>
    <t>CAROLINA GÓMEZ FRANCO</t>
  </si>
  <si>
    <t>Prestación de servicios profesionales como contratista independiente, sin vínculo laboral por su propia cuenta y riesgo como apoyo a la gestión en el área de comunicaciones en el Fondo de Valorización del Municipio de Medellín.</t>
  </si>
  <si>
    <t>SIETE (7) MESES Y ONCE (11) DÍAS</t>
  </si>
  <si>
    <t>ADICIÓN No. 1 (ONCE MILLONES PESOS M/L ($11.000.000))</t>
  </si>
  <si>
    <t>https://www.contratos.gov.co/consultas/detalleProceso.do?numConstancia=21-12-11577782&amp;g-recaptcha-response=03AGdBq26b6-FL608ifDis57ho1JFTeI-SPEXLXOdaasV2321JJqo1zq9bA1SKgXG9cB2rcYbd8ftr1bY4AsLcXTqDj36lbF5ZeysXb1XqEc-GJxb-7-rMUISgZ26ktQf-oPNcYzvy7Bpo4OCuO-Tfcc8nTmD9KOgZ56kVeLDDT9kkIMIKYEoO75XBZSo_yaAws5aU8CXZbdjI3hQEZPmgAEvtCH9s-SwD-pjp6IJxr0GFWilId0pG1E0_tt13YwfS17R8eHk9VQ8psJzfw3lKdKw9v8U1QIgz5X9CNISq_zDIV2n5lMrMG4tTvZnjhATCYzZFI8KxND5F5iYYpuep0fQ-wHh0VShsFhv5yFO70MKndqf2ZcOv6wD5Xtgywi0cyo6h8DlFIaY7wM9uw1QGA52vESV_spIYdNGTTp4yIG9QnDnbpeQkQO5QMac2ohamD1iNRPHfUqZW9nf-BiToydN9zuWG_DCRLQ</t>
  </si>
  <si>
    <t>2021-01687</t>
  </si>
  <si>
    <t>VALENTINA GONZALEZ COLORADO</t>
  </si>
  <si>
    <t>Prestación de servicios profesionales como contratista independiente, sin vinculo laboral por su propia cuenta y riesgo como ingeniero ambiental de apoyo a la gestión del área técnica de obras en el fondo de Valorización del Municipio de Medellín</t>
  </si>
  <si>
    <t>https://www.contratos.gov.co/consultas/detalleProceso.do?numConstancia=21-12-11605195&amp;g-recaptcha-response=03AGdBq25I_US-ghJMeynVuq4P4gVZ2umUaLcF8KK87BNs1IAzBX8hPpPX50C1U9ty8_DD9q8Afnh6r4AB0TaLeRor_ccFTma62U8vNPQc8_L_MwsJNRIVwWX_x6MoLeFeHSMnqNAGk7jySwaVR1PFHCKOzj1OZpkJPc3L80smST2jP6NfqquiXB1mjFJ8DvNpVURbQPWH2dA9b7SgBx07MowkLn2YNnXs-G3c66hffOU-ylduP69UGxrxSAEGEBvF7PJbyemaN1VdeijtXDOYCuL5MSs-4PPTIP6ui3lCPwuunJikFmIZpywZoL1DQUEoDlW-h8OK8mGC1UsxniFirIQlN-aFTjybmHBSlzriKuoGnf4BztJG0_qp1JQNJ3vdxiqBHGQqKo-vxC5SPXHxsaXZ9wyfd4kbBuPkavQtBcaNgrO6l2BAg03BSD6vxc8rionIivCDDGcrs_SBB5X0sNBwnhaKq68iRw</t>
  </si>
  <si>
    <t>2021-01688</t>
  </si>
  <si>
    <t>DAVID FERNANDO ROMERO VELEZ</t>
  </si>
  <si>
    <t>Prestación de servicios profesionales como contratista independiente, sin vínculo laboral por su propia cuenta y riesgo como Ingeniero(a) Forestal de apoyo a la gestión en las actividades del área técnica de obras en el Fondo de Valorización del Municipio de Medellín.</t>
  </si>
  <si>
    <t>DOS (2) MESES Y DIECISEIS (16) DÍAS</t>
  </si>
  <si>
    <t>https://www.contratos.gov.co/consultas/detalleProceso.do?numConstancia=21-12-11605351&amp;g-recaptcha-response=03AGdBq25rb1LaUMBQyFiEZJBoLZGzzVJKIJjo0luJ9bT1wWPUYF2RT881ScP695srbIREJ8hLBLX5hGlrVuMfFu4GqHfQfz6eQLun5KFF5X5u9zjgzyuI0z3j-d8vsaq_i-EbKkV4Y8R8RXLCc1l1TAyQ70HZ6Uuo0eeFiULz4K6mqTbQXIFrOBCdyv2rzgDlmdRzVl6wj6FHcLPrmRmgNEfRFGDc0XlTAHt4JfwYThfkE1i4gmsozcA6y_JC2iV1r9jPJT-G7T7ExkyMV0NMR933OTvI375s_2hSY3jIAEeX3Q4_CDm3BOwbKAtZwSsLSv8uSdHPfwbiHPt5LfJCwzfkMb4h4I3CQvNqjRTP03a4zf_8Nr6qhZg-hUP8XZa9m5V0geILzbxkVn0fGOZz4wTKqDH6xw2D_Jxw2f0XHDeVjPrDj1FgAoakCUrp5OgLyEDYV7Von59io05ot_BfXBNo8oztdsLqxg</t>
  </si>
  <si>
    <t>Se habia pactado entre las partes una ducración del contrato por CINCO (5) MESES Y ONCE (11) DÍAS, dado por terminación por parte del contratista</t>
  </si>
  <si>
    <t>2021-01689</t>
  </si>
  <si>
    <t>PROCESS ONLINE S.A.S</t>
  </si>
  <si>
    <t>CINCO (5) MESES Y DIEZ (10) DÍAS</t>
  </si>
  <si>
    <t>https://www.contratos.gov.co/consultas/detalleProceso.do?numConstancia=21-12-11584708&amp;g-recaptcha-response=03AGdBq26Te29DkYWrXU4PWIm9PA5D1GZ9IFsldKkIE5h2NZZ9JpEuAThni_14qu1Y4AJ-MIuh8XemEU0eI5awaOatB1ufuVJEk8jXyv9lk4oApxilOH9ZySxehkz1WXEiBrbVIHpivUCBNBNOUct0mzxQsN3Ol9hS34ntAWCgcgoIBEyk-aDP-_8pj6E-T9TnmOrS0814Rj-RRIzMWeByXHyLXAOQFPaq6wJzLDoJ-U8Z1AN6NwnR1ic67tbZSKhjGtLbZnA-1VtN2yLvMrnB8eUoFjXqBQuR-_Ngh0VS75YWBmnOtCGofs87E2F7lAXwFM4q_hGugjBdlv2TSHB0SN2Z1f96vEn5c0fiEFn-fm2Ui1Ed_6P6yZUjh3uroc7e-yGNsk3r0KKodpn4SdTlH-qQvjXpKFe5V8XIWrAJPm-OWaw3rJMlShBnlOXyRdPhGUWX3nmRwylEvGso8XJRyn-10vVF6p6WTw</t>
  </si>
  <si>
    <t>2021-01690</t>
  </si>
  <si>
    <t>Prestación de servicio de telecomunicaciones unificadas y de seguridad perimetral, que incluye alquiler de equipos para el Fondo de Valorización de Medellín</t>
  </si>
  <si>
    <t>SEPTIEMBRE 30 DE 2021</t>
  </si>
  <si>
    <t>ADICIÓN No. 1 (UN MILLON SEISCIENTOS VEINTE MIL PESOS M/L ($1.620.000))</t>
  </si>
  <si>
    <t>https://www.contratos.gov.co/consultas/detalleProceso.do?numConstancia=21-12-11631618&amp;g-recaptcha-response=03AGdBq253_RnT4Oa7AvQdyi1fcj-f5HSVd5ESaIqi5ti6d94tXWImGGpIC13OywAY8h4Wob01pd3_rO4VXCj2XMqG_z9I9kSgZvgHwvalgvx_4mPPhuYsbWqXFedTlv9HfDbI5zLnBG13T3s_kjqWNsOPWbMQtk8bUefNrlai2MReWQiq2C0DOEfZvFMLNN6ZzftWL2Mnrb2jfzhosQN_whgLn0VOxIQ7xohPJB1OeFb2wo5aJVKs4xwkx7Jgm-pqY7ccy4aIwopWlNv8EVEqYv4Ke9QhzMLwZwNqN-YPlRN_Baq7FzUvXokuz96N6Sf0ayG-eZi0qcdJ0vjLRFBaG4wf6zfDCLjrAGQ5ESDv9tah52fxwVXC2bU5LNBJm-J2zf9oM72bPzPBKZw5gs2khipNMCcxfgtDgX54Zjo7ZXuU6V4sjFIT9fZn2yLLpZLX4U5SWuSRT7cLR226busEBJZQFzBHuEo6Nw</t>
  </si>
  <si>
    <t>2021-01691</t>
  </si>
  <si>
    <t>SEBASTIAN CARDONA RAMIREZ</t>
  </si>
  <si>
    <t>Prestación de servicios profesionales como contratista independiente, sin vínculo laboral por su propia cuenta y riesgo, como apoyo a la gestión en las actividades técnicas de proyectos, en el Fondo de Valorización del Municipio de Medellín y demás actividades requeridas.</t>
  </si>
  <si>
    <t>CINCO (5) MESES</t>
  </si>
  <si>
    <t>https://www.contratos.gov.co/consultas/detalleProceso.do?numConstancia=21-12-11626421&amp;g-recaptcha-response=03AGdBq25bOIfdQO6YYurur4u_98Oc-Em0dIUI36UhbDAYsQcIFSe-PSujnQfi9kAZ1y5o3c-_KShT6OsazniE3QYdOyIZkc_s1x95WWyRbVs-lHopb9uaCUe8Fvt88CHsr7XhSGhTr8HdqQ0QGTKMoYFvFbQ8UdwEgpW0VNQNEH7Nz2kMrbxIxuedUtH7-iLH9cPjXIJq5tFLnqaowgfP4Z32vFO_BJfxjErluqTeU8TU2X90rDu9iDT9J-KCL6mhBClNuAa4B36M283Ig0Mq_JI2HcsFHNPmAv-uG-Vdoh_Ra4HrqMVuSUU5euvsVtDk_XdlTvv-IRGZtbekXyVRNhAE8Z5eFdG6pLYo234PHZUwsZ4PijwZbWAor-s2pPiuWpEC-4Ff9lFy2Q7BWSP0EcX3UXIPsuVR-mfZS7TsbXefIY6IwDLFwKm65eWiNxizDUU84j4LDEeaXmZwDRu5Z2XUQ747DvV6XQ</t>
  </si>
  <si>
    <t>2021-01692</t>
  </si>
  <si>
    <t>Prestación de servicios profesionales como contratista independiente, sin vínculo laboral por su propia cuenta y riesgo, como apoyo a la gestión en las actividades del área técnica de obras en el Fondo de Valorización del Municipio de Medellín.</t>
  </si>
  <si>
    <t>https://www.contratos.gov.co/consultas/detalleProceso.do?numConstancia=21-12-11626355&amp;g-recaptcha-response=03AGdBq24K7WGXRSNbnKPDQ7ui6gyn7TVK2dq_cDtp8sdt8dd-IaUq8HDJiuFA2UwKzhrKPoDymdHnkm8kkFUV3WDIsHeItwhJlvDdrQnXgkzCxkG4V8eUrUFgqFr31lrIU8b-e3lWNEPZ_uOOahWhhorrwxksv6VVLFDTa55LmpBfz_czfiNva4_Ku4FendFptjhTdCKP_t5yyYHo5p4uOlyHAjgDhfvllrxMWYGXZalGJW2CyeD5i-zMZmJCpMj5khYoQGg1-Ej5NbX7ZQQFEivu3INAVlV2OrtyPl369w0WdbcN-ltJ52WEqXeBfYwV6AW3VOgpOzqJQi1IMvh5fBct16pKmTlYJ5o8Q_eN1FfHfEt_RVmzK9q9m34p5VcLvqRzBFzZyxKG3x8VG1QqH_kz-NLsF0ihhmgf2UgpXVrth-HHq3bEaQnDYZZ4TGwbbgSEkLvWtW0THrltIG9XJWUEjv8QE_IWBg</t>
  </si>
  <si>
    <t>2021-01693</t>
  </si>
  <si>
    <t>SALOMÉ RESTREPO MUÑOZ</t>
  </si>
  <si>
    <t>CUATRO (4) MESES y VEINTIOCHO (28) DÍAS</t>
  </si>
  <si>
    <t>https://www.contratos.gov.co/consultas/detalleProceso.do?numConstancia=21-12-11631129&amp;g-recaptcha-response=03AGdBq26DvKgVQ6azw9B1zUoVtu-WDkcx1CySEPnvf1CloTsYwNdTfqrTuQ5EB_1ybJlNr2H3rxmFm5TtPTHebvaWH-2Xp1HVCgCcAga4BL1-gvkDNkyFUN0GiEakNVCyd-Sdj8uIJ6lgGS05cldUGJxrBW0xb96X8VibF-8RjQ8XiKy9V11cQUm3IPtVhJKBRGkO9ggjcg_Zjt6MyZuXKXgM8ia84QGdRHZllItRig0GlE3Yx8VeK66q99b0frHCfR2MvCoNrg5_3oF6H--D_KPOZe-7w6lD7BFeZ8bkJF10ibiLlUZPKlMJOej_ZQSQ_xAiUP3KAiHVGcZgybVNHgCW4NlZ8JQMLdexUgAUQNsptr3mrZTEtdALOfLncYdIuwtEbIB0wRwfvEDqlfbItoqOvfPbkhQlHUpALiT-e0wmAIFzuKI95ynPN7S5oSiIm2CVVQ--m40_QWv3JVJHSco39N1lzh4zdQ</t>
  </si>
  <si>
    <t>Se habia pactado entre las partes una ducración del contrato por CINCO (5) MESES, dado por terminación por parte del contratista</t>
  </si>
  <si>
    <t>2021-01694</t>
  </si>
  <si>
    <t>ANDRES GEOVANNY CASTAÑO EUSSE</t>
  </si>
  <si>
    <t>https://www.contratos.gov.co/consultas/detalleProceso.do?numConstancia=21-12-11631211&amp;g-recaptcha-response=03AGdBq24TJ6yHiTvIjCZQI2s6W7TJ7a2uuft2B1dJ75LUfAmddc7fwxwSisngsoZeWhqebm5jpsmW03n5GYbS-PSzwk1_6bWSyss9R-by_9Zm8IhnfroNFvRK-cec1T5ld8YK71J2hz8PpKBa39pJpkwjyIJjbHuZJxW_grgg-GOetiQkwTTm3GBzxxxI-resJV5sUVNibavwUpgv0k7qNmVl5eOXNOHp1wt-MRyASWW5gtS3MG7QUIcWzGlYes7v6aOOn-WZVYpbJZYvXiXScU7yKsvH1RwB7sh8gYLDUho3Glr_KL0V7KF_CBNk_saMvHOQhuM1Rsc1pLwyqmlBE9IZ8tg5t_Okea4z1sLZJkXOZoerSAn6_kzWCyhVEmrxyFBvMs5Oi6PCZqU9UdnMoBpInP6cZv56eGq-6Zw_-VAERz2e6YOftcVLvhl8JLDwo9Bu2Wyh1Siv5fZIRk6caooFus7h9Qmw_Q</t>
  </si>
  <si>
    <t>2021-01695</t>
  </si>
  <si>
    <t>JUAN DAVID GÓMEZ BOTERO</t>
  </si>
  <si>
    <t>Prestación de servicios profesionales como contratista independiente, sin vínculo laboral por su propia cuenta y riesgo como apoyo a las actividades de seguridad de información y gobierno Digital en el proceso de Tecnología de información en el Fondo de Valorización del Municipio de Medellín</t>
  </si>
  <si>
    <t>https://www.contratos.gov.co/consultas/detalleProceso.do?numConstancia=21-12-11631257&amp;g-recaptcha-response=03AGdBq26U7nZTDombVYNSOoSsctk-lHor1xgVwFMru8wQYcCKIAsbQh_uJGyumZJAyutZoclmNkRUBU1tTllrIeNijIq1m4_xuxRtW7LJLoeSW58K29nznlAPIqFkDxiCOALu0ttQ68L2tG83yYRHatnOidA18byLsMNxZcqTbhAd3AgRK7dfRS433Es5csMWWI3eHCi15pSnaB-echshlmqSGisbapdG_fecjok070IZ7JlIyBte_tzUFcncDQNaXCScc-AW6OsR4jZW92NuAaxOMwbqqjm6k1BDHN8LPKlJAQQVLJCie1ALEpQT3kNtbZEUI0dsN7N6ZScRfx0hcwkC51h9AhXl7steACaOUGwMf0-tzPFKPK3KeIPT-Mna3eFhcBXclQQjpKfy4scHmQ5hq0pqY5-5tCTPayqqz1P_VPJEGCbxrINlqpcZlu5YJoBNR3gdsAiCYURnko_2fOAmFmp9_1MZlQ</t>
  </si>
  <si>
    <t>2021-01696</t>
  </si>
  <si>
    <t>JOSE IVAN MORENO ROLDAN</t>
  </si>
  <si>
    <t>Prestación de servicios personales como contratista independiente, sin vínculo laboral por su propia cuenta y riesgo para apoyo, gestión, tramitación, envío y recepción de documentación y demás en el Fondo de Valorización del Municipio de Medellín</t>
  </si>
  <si>
    <t>https://www.contratos.gov.co/consultas/detalleProceso.do?numConstancia=21-12-11631295&amp;g-recaptcha-response=03AGdBq25Gp2GrT17ec2aj9AVPxmUZ65hd9tPbchMs5SyR6jsyAIzYfUxLU9uRbNNC6B6s5q7Ii7tczyzLL-xhS1gi-74LNJXUXAeDygvZk-Gxjnt26QzuG5pJqBfpfvab4U67OJ9MYBclZar7F5ERWqpiamHlzHuTJMdYFkDL1v66cojr2uJ4QYzkFFDbG3U49sbB1AGwA5VS9UF7SwEjlAINfaI4-zD8loGvo1k5gvgiF9q_i_8QGq7bhmpHqA7W9Ld-JKo9m7xGROwJ8_OIM0ezbCzxE1JtNkOgTJtoPmPmFEGc1obeSpEE10tyG-EQG_rCJEsQEHoLoVCygfIzYPAHsyPxrorpAqUo1s15jY8eXuBJme9ESRuIbVHTnW5J24ffJFNwPiYusKamimKP6_avWY33ho-AolqKyEGFE2EW2wvSAwQ9QXOg5HBh351ugY6RWR_mtUQIsDutl0rVqCzd3wQjlq9Ong</t>
  </si>
  <si>
    <t>2021-01697</t>
  </si>
  <si>
    <t>FARDY ALEXIS ECHEVERRI RIOS</t>
  </si>
  <si>
    <t>https://www.contratos.gov.co/consultas/detalleProceso.do?numConstancia=21-12-11631097&amp;g-recaptcha-response=03AGdBq25uT3GrWKcmEc5vlkSnoxmeoibIxorAN7syPWO9NKvr6W2W2a9X4V-rrwds9ZNzSEKAYhmMvMbuTwkRkEBd92tS4UmtZMWCJUYXU92-heph5ncC-UsqE1CeShBrA6-dakQ5SxF12J05FMwl9lBj7cvCYyVzVtj3w8FB0VN1b63UaXDhNZXOO3TFwMG2OcS9Ow-rE0cSsbrrIbsPgDGSFhL3bPRWTn54MhqYXLLZvg7UGJ0aWpvZSmd_Huf5oaSrsTjjYYG1W0XRtThm3Xiwt7wCb3fvYO04AM66Yn6baoIg-tNw4Jcf1YOOEDUE3d8zIIeLkL2vmh6miNZPBewLgq9ZXXUbucmw5dxdonvSwie4-7oLydFarzrWMXG_V93P7OZbnbQmdvHqk978v3zG6iEOWmXgnABvBx2GytkH1CJpl3S6dWnjVnIRyhhH5BuV34FoHs19UMFPOyXbf8cgu-IXjW-G2w</t>
  </si>
  <si>
    <t>2021-01698</t>
  </si>
  <si>
    <t>XENCO S.A</t>
  </si>
  <si>
    <t>811009452-9</t>
  </si>
  <si>
    <t>https://www.contratos.gov.co/consultas/detalleProceso.do?numConstancia=21-12-11631526&amp;g-recaptcha-response=03AGdBq2585hBrImj-ZKrFLriW9f29HnsKMJ-4mRFcxHMIAE9sOiBNvCnt5Wzgi8onKIDAgDbINolfWXiK6wHZ29ViU3fCDDlqmYkClqazkZbNbi0OtJDy97_C9x7JI_5zgZDztAUYxuoTLm75rET8XwvLJmyaU9wmS1bAwRaCwnPeibS-RqCKxI9OZT72Acv9eX8Jl5TSFB6UIdJvNizWIlfX5-ptSWQee4MWMi9us9z7ouQduPfjrNCFb5jmhUfBdASoK3TcC4EyVsetdzHXGPtMXGmlqSOnxP4kVq5AGmkrMK5Qe3Gu0Zzpi1SUApz0VNKt2LJBR2bLSCn24zpoMNMwPQq9FsvjZPd-XBHX3H5hQ5JnX5neQ3VL3AvRBArpJ7ZQ1V_T75AZmNgSZ4X79XfLmjm18KfAb6kyfXrX7jb84WptUUI5TLChRzCb_rCYzaPo-nqFKKUnOG3A5IPY1FglQ_qhJiZKDA</t>
  </si>
  <si>
    <t>2021-01699</t>
  </si>
  <si>
    <t>INFORMACIÓN Y TECNOLOGÍA S.A.S</t>
  </si>
  <si>
    <t>800.134.978-5</t>
  </si>
  <si>
    <t>https://www.contratos.gov.co/consultas/detalleProceso.do?numConstancia=21-12-11631353&amp;g-recaptcha-response=03AGdBq26Nm6V1ig831Ek-bLE9gmt4iOZATl4af6WLqujMtVPmrBW_FSfuxdY685NZMRvB0HPzrpz6eCUJFf6zO4JT5riIY9K8kOXWHT2w-Ad0THWzny8e3UPCnF94u3THN_XaG3--cH8Q9sFcgcaT3R9U0Zh2wTvUjWpqyyecEDfbS9TWMCy_A-6NhYlv8tBk0ppjwjvhO5qpPM2FN3RKiUQbvIOoj3cOjc6udl2uB8Xe-_1AoN1b9ZyEcKmOSma8bxFrtqlVy2Ar8huIk_SWGqWbL8HgmzNCQYJXW1xP3reGxS5QCOrQAYK3I_-j9iGKAQoFH0KoBhGsiZHLFWgcNaPjBwvskYH5ZWmbqKvyoBnRO8X3iIsDBZ4Fw6vWrQIef1MH6kLIkxXNkm8fSB-LHodqNwOkDMBO4p0eUHtfU5vrD8Dx8azVUz9e25jlZyMjgNk9R8JMbi1ut2A-8d9v4kie_6Ngn903iQ</t>
  </si>
  <si>
    <t>2021-01701</t>
  </si>
  <si>
    <t>SOCIEDAD OPERADORA DE AEROPUERTOS CENTRO NORTE S.A.S (AIRPLAN S.A.S)</t>
  </si>
  <si>
    <t>Mediante el presente Contrato, EL ARRENDADOR entrega al ARRENDATARIO la tenencia del Inmueble por el plazo pactado</t>
  </si>
  <si>
    <t>ADICIÓN No. 1 (DIEZ MILLONES SETECIENTOS TREINTA Y TRES MIL QUINIENTOS CATORCE PESOS M/L ($10.733.514))</t>
  </si>
  <si>
    <t>https://www.contratos.gov.co/consultas/detalleProceso.do?numConstancia=21-12-11682312&amp;g-recaptcha-response=03AGdBq24DTYfdKk2lYdjxqWIYPiOMTcbFFz-qR1tYYkJ-2RK8EGtKcVfgHdKpn3Y7QfK_kVwqU-TpvP2lW_Pg8q-XQSq5HW6s0T_CTY-Xc2xVVsIKRXg32fQZ068wyif5zH9wUJhUgvdopTToRZPcd9levhgpBZd6J59TrhQde2NDaDgSJeVB7fvq4pCVQ3XICSIGoHkUXcfs0wM6X2ql0rjrj052B75Cs4SYEfwgp0PybSKyxNyjUNjEGlqKoBN_BLHCL5HguR9sA3oBWoZOywwFSAbTn63hhz2GFgE6UNy4tCl-H2A660x0WNKUC1iFCuJOzY87hPPupumTRDPROs7Z8UcYPZPqeHwznb6iJGJqlDwKI_bqnE30FWWISXvoiamUZfHHi6Ym5mZ0cwRe_I5FgCyrPulHEc-Q4706-fYHdsdwWK_ycAWF2NUDE279k3rs-WV57u7wp8PH7YRBrwTwj04iyc5aIw</t>
  </si>
  <si>
    <t>2021-01702</t>
  </si>
  <si>
    <t>ADICIÓN No. 1 (OCHO MILLONES DE PESOS M/L ($8.000.000))</t>
  </si>
  <si>
    <t>https://www.contratos.gov.co/consultas/detalleProceso.do?numConstancia=21-12-11653437&amp;g-recaptcha-response=03AGdBq274jlndqpEHzMg--yntzQYEldySdLPu8-6Qd7WHpTETy2_cGTkqbSW18pgUUlg8_T-4EXYIb5l35nTOsFVqL56yiQdacZpUNM5dbHNhtQrBqGGULCN5kQdY2M6-iHqxR8bvZWdYgXnaThBtnNnQbbxzsK8WXaJERVN7x4njGBp-SDMJrPxtjqLHJ23FJaCKXjTVgmaPODAr-qkJ4p51WaQ9UQ4LBZYDrA9rUuoMl5gHh5nZFs0SF7z39_mqPeX1UyvfG3Gl3htOQaJl-e_3vk-iLsfi8bMN9i1FuNBB4QqN9J7AixJPvYZ3qoH28Ycst2HsuWukY5ZU2qOZgRqsNYGDKCTPf0GLXAek5DTV6zHkaPUBbJHYJGWleI-klUCiEoY53H3sgDl9Q09qjXO5t2zZ_FiICkbmC4DhfW0GQ3LrcJZk3vTAxkkl6rrJI9LDuaYg-BJh2VU8EZk4KxZXCXIMN8f39Q</t>
  </si>
  <si>
    <t>2021-01703</t>
  </si>
  <si>
    <t>GRUPO EMPRESARIAL SEISO S.A.S.</t>
  </si>
  <si>
    <t>900.453.988-1</t>
  </si>
  <si>
    <t>https://www.contratos.gov.co/consultas/detalleProceso.do?numConstancia=21-13-11561749&amp;g-recaptcha-response=03AGdBq26ZaiTBhS40IU6ZVGdgwH3nwS1-PR_PdvOoJeFlT_uGMOAHKZFBw4NRmNNmJHjQPnUA6NRPZknMt9GdgS2XTtr2kFG-my0hw0VKfkDYo5VPbKfukg1hbJBIzdYJ0I1AhRj247B3YJQ-Yf9L20Vd9jCSgxM8XkXibQoLohtB6gdqgApH6gblTK84CfF2pvOR5Qh3QinwKLYzAjCNpwJjGrOSAbISZsNCndUvdkgZlUttzfRV7pYES3bfDvhWk5exfjTzxA13jtRQZZEzzD2o6-orKWM1J337csyRhsbURaeAwjiumraN22_GkxTFC8TrWYMZQm8KiRhSnFr6XuVEhvX_yyGX5Wnzee-zBbU0ABRDpsAYhZODE64AYd1H_WRwitGRl6pMQ7sue_HPj4AIZgc6kmhK8tf8xmByl7VGErB0l0hvBsY02YvjLmVUdpHV5A1EhHhaEzRjU3Oq4Ax9lRwbTgA73Q</t>
  </si>
  <si>
    <t>2021-01704</t>
  </si>
  <si>
    <t xml:space="preserve"> SANTIAGO RESTREPO DISTRIBUCIONES S.A.S</t>
  </si>
  <si>
    <t>901.155.676-2</t>
  </si>
  <si>
    <t>Suministro, distribución y administración de insumos de útiles y papelería y elementos de oficina para el Fondo de Valorización del Municipio de Medellín</t>
  </si>
  <si>
    <t>DIEZ (10) MESES Y DOCE (12) DÍAS</t>
  </si>
  <si>
    <t>https://www.contratos.gov.co/consultas/detalleProceso.do?numConstancia=21-13-11545899&amp;g-recaptcha-response=03AGdBq24XraTAZoX_6gW6V5GfAmjRaxYvKBCGU8H8oKHTQSnJ0oRh5_Hfe6Pz0_hg7UbBRawBHIXsJxxvKhVO-Y7Jg16aJ5tUvzoFliPiZhsS5RTmRITgpmKnp4xPpbXbZKfZpRQvYyb_UVD_Z3dS9JV8zs8b0Db0P_W6yhVp6UA0ZWwtwGQfYLSEH-mxrZOMuuvXUoZDFozhC9PsKc0_p5p6mioh3b-JzWiOu2WhHuepr-PXzMUB-eEojE60AgWeIagLthUA-Bi12sk6TuKDOr6NzBLpPZbi47gGewbi2VkYKXiUBIkK9FubxKpbDAy-PpQuFKZAlyG-K17owdnteQ49x-dcKlKHg78CZmIZoMvNSy76nIqSXt_KkAwdSD7XU1VPAkbTUe7HMBJYNjTrCtWWANFhtL_FsUU3AUOqb2u_umrRRYL9kT9ve7c9LthKFI5HFCweXF74aC2ko2W6Kky60fOWKdVvVQ</t>
  </si>
  <si>
    <t>2021-01705</t>
  </si>
  <si>
    <t>Prestación de servicios profesionales como contratista independiente, sin vínculo laboral por su propia cuenta y riesgo, como apoyo a la gestión de coordinación área técnica, del Fondo de Valorización del Municipio de Medellín.</t>
  </si>
  <si>
    <t>SEIS (6) MESES Y CATORCE (14) DÍAS</t>
  </si>
  <si>
    <t>ADICIÓN No. 1 (DIECISIETE MILLONES DE PESOS M/L ($17.000.000))</t>
  </si>
  <si>
    <t>https://www.contratos.gov.co/consultas/detalleProceso.do?numConstancia=21-12-11682212&amp;g-recaptcha-response=03AGdBq27zTQQ1wOJNCFv871KSR5BaiVkv8B4B7_1BMnYPpCZftcB8s0r5nhWtjcJXhrIaktbncmEVtAhtJ2YgrNdLi8cjrfkpPL97-S27OAfLtMiw86jEuf1SIBOawocQGSN-DUzw0weKdw5Mllg-YaHaZ7V6zl4pXiV0XmXF3KXynqLL14RnJizQxHkGj5ps9R7MIQmS7iQqfWCtm0Wc30kHJGTQwMb-DSwiVmUWsl20ap4QCpTC4gHgkHtkqk0em-CdFjSSiSYkcAJChynBC6zyuQAUKJEdiH1iY35Qh2VNNlR9PE-yYBtkftAp3dJIU-Q2QhEe57szgT37uDAQ_I0OlXylag4Y8qdSbUdkas6RzoGdF1Zd8ZdRLaxlIq-sL7bOjYHYAzU0N1HUxPlHFzF1V3PK_UrO_Ec7JW9obsYp1TIgJ6FotBExKAoBBVrjAQRZuN1Clmf2QDFBv1qC9xsxYkXCtci0Tw</t>
  </si>
  <si>
    <t>2021-01706</t>
  </si>
  <si>
    <t>ALEJANDRA LÓPEZ DE MESA PALACIO</t>
  </si>
  <si>
    <t>Prestación de servicios profesionales como contratista independiente, sin vínculo laboral por su propia cuenta y riesgo para la Coordinación del área de Comunicaciones en el Fondo de Valorización del Municipio de Medellín.</t>
  </si>
  <si>
    <t>SEIS (6) MESES Y TRECE (13) DÍAS</t>
  </si>
  <si>
    <t>https://www.contratos.gov.co/consultas/detalleProceso.do?numConstancia=21-12-11695774&amp;g-recaptcha-response=03AGdBq25178YtalIXBXGdPdOh2uPFWui7vAmhzP3p6efRnRTGE89ZTmjsH17BpKTwaLF6WJt9GT1jelpqcH9Yhy0zLBiEY8LyWYcyx-xCDqrYxzcFF41YZsINYXppykmm7cBgX1u2G9I-OFdkGKY8h3FWngHqeccqzcTr3WYz4qS6c7coiHcRFBOab6e-bwgXavVZHcoY-NccDRadJbXLS1TFHKzvKLmtU8Y8nBctv3PRrevaqPlN710y0skGNhHOJJ4JyCb7HWNecXjVIm27UytDW6PKYuJ6tFdfetkvajdIDRAPQLKAOHo972cJCQply9aswtlXVg7jKoQO8bRk7ROmlF9klQ4WcUaRlzXidD36NpF2qkE2rQlQMbTAHAz731HDRpfWYXlXLABjnbQohjXmJO3-aiZ3z4D95BAJAuByho1LVZmtDpUhdUNWaBanCZMlg4BcEObRIsnkGj1bDyo9msCuvuu3kQ</t>
  </si>
  <si>
    <t>2021-01707</t>
  </si>
  <si>
    <t xml:space="preserve"> VÍCTOR DAVID MARTÍNEZ ÁNGULO</t>
  </si>
  <si>
    <t>Prestación de servicios profesionales como contratista independiente, sin vínculo laboral por su propia cuenta y riesgo como apoyo a la gestión en las actividades del área jurídica en el Fondo de Valorización del Municipio de Medellín.</t>
  </si>
  <si>
    <t>SEIS (6) MESES Y SIETE (07) DÍAS</t>
  </si>
  <si>
    <t>https://www.contratos.gov.co/consultas/detalleProceso.do?numConstancia=21-12-11729957&amp;g-recaptcha-response=03AGdBq24NGtIeAu7NtPBPnUHoB_uNpGnL51Lw-AvTifkevC_sEBj1yJZsS7GJgjO1ydn0bPxqqdh4n0AdsDkzEWjMAjn-Z2XY9KWWCGG_S5eDGRakmaIm-4-5Fi3XCr3oF2a-ZXjNt8yQ0bsTfjTwMJ2VxUD5Ufo-M2pILFinHn-AD0yR3ruzY8-ypTJXkS_BdxdNJWX3oN9JAaNUIgWTUR3DKEUxkPlE70hLnDNgaaC224arNYS2j-UG9AnVJj_CmvHHGyE_L3d0HjYep3vnGxnCrLbUwNrBlv7XAaP1Cdu5nknxkQT3_ZvGHvxWHKpsnSwbEedrJfuenVH0L-lS7i3D5lK4WTuLow8UDjGJeS8itDuwPrrauUtmbYkhqNSO19EAv2Gml0a9OzAoQu-NPq0z1x7Q57BJXnQnlvQ27oX8JZPFEN4_Hpz6sTgvHmcXOFr3dAKASjwp10AjqYojv1JqRJGRHZXFew</t>
  </si>
  <si>
    <t>2021-01708</t>
  </si>
  <si>
    <t xml:space="preserve"> ARACELY CAICEDO MENA</t>
  </si>
  <si>
    <t>SEIS (6) MESES Y SEIS (06) DÍAS</t>
  </si>
  <si>
    <t>ADICIÓN No. 1 (CUATRO MILLONES DOSCIENTOS PESOS M/L ($4.200.000))</t>
  </si>
  <si>
    <t>https://www.contratos.gov.co/consultas/detalleProceso.do?numConstancia=21-12-11729983&amp;g-recaptcha-response=03AGdBq24usU9cdkEc5UJYGRxkZnzTeBc5PWvpAqBkwXQvYDjzoR9crQAWdE2mP52JpI1QMFBM1tqKB5yGTmvHWNJ-6pLPk-pgTmuLU23cwzDWaEwAlrFaQr3WY2DK1RRS-booM0gkGHDDbbeLbWFQepjx4r-NzmbB3kTp9wNqKNfR-617rexx7C9dNjCGWBVcTKBI8rUXlOX6DAFKQkdW2vSaVu1muJZhnd2kpB7VNUdDVgECz_eWYW7kgFwz_AoSqMR-kLE-8U1x1BmYrNBW8biFChlVSpBZyf2Fzdt8J3xzmcdt2Omx1i_hUe2ejcJ-_eQ_eJLgWRg-hqbNbv0t2yKp5V7DHz6QH882vNQjo4dau888aA0AvJ9TSnooL5zsySHNGIY7D5BxCJ19vbWKvCVk3EXdfty-OpI0QzLKF2IO7lGc_icSvCUkIMChc9CvksK4nwRFiLIFKuIYHhQ2VyEBuyTaCzPFBQ</t>
  </si>
  <si>
    <t>2021-01710</t>
  </si>
  <si>
    <t>https://www.contratos.gov.co/consultas/detalleProceso.do?numConstancia=21-12-11760496&amp;g-recaptcha-response=03AGdBq24btnaZNX0UW_A2RPQE90uXAmHH5DmwTonQf_fRXEUWYDSplHZt-RU72ZyY4QEL2cMJYxFOxucqUkjjfiXq30KO9lgd4QhOjJOmxH1W0ZXexjHgDdaqnxg9eJw1alv779Cnpz4Cg0yMBfj7ozroF-malX7GeCvJ8n0ArV77nBk4dMnFIbQJ4lKRY3AceeeOxXKTbnSN1apstHqxPeo1UsRHQ7AEpSA6NuIQ1ukf7NsPclXz-Sgie8SYxUN6y-8o34lXtWbsi4wxB8BsT2egUUvg4_zW4wVVZWjubTU68wsDFAlP7UwGUnxBMfSMzyn1zT15AhjGR6uhqzdFLR2EvOaXb3DBrN-x2rHnU44yzPcQLnl-SZJae4FLWZZT1OzY7V88_q6DtdBbCd6wJz0-dIZpt26j4Cons5AftuNIU7Mi47vMUTR_luOGDJIh_OJ6CS7ZTCsTeaB05tVMNmXtY968aD0dbw</t>
  </si>
  <si>
    <t>2021-01711</t>
  </si>
  <si>
    <t>Prestación de servicios profesionales como contratista independiente, sin vínculo laboral por su propia cuenta y riesgo como apoyo a la gestión contable y de cartera en el Fondo de Valorización del Municipio de Medellín</t>
  </si>
  <si>
    <t>SEIS (6) MESES</t>
  </si>
  <si>
    <t>https://www.contratos.gov.co/consultas/detalleProceso.do?numConstancia=21-12-11771047&amp;g-recaptcha-response=03AGdBq276gjcH18F22iH7UhUQ39cTjH6hvwL7AD670NcfifJhnjI3fjarVekAk4eMBrBHQyuoYxNcb65QS2a3iOysV3pYuiNFiBZi7c15ICwI7FNMDU6EGTJG0yMPoLBekcJjhJ86-CEIDzT-H4YWK1I3bTQCRP66jkYaoWSijw1KsCgYYjn4C0or08aYlrle2usHCuj9oHBZq6P4r-KH2pzBwDx9Vp_2gG2tQo1kQZmDbPL01m4GVPQxocEm1vmunxW_aP3s2xuO3cuz-9bQPtfB3QQyJimXB8n4nb89O9IWEfNE3gh2FDOAjd2sgBMXVqFvjWL2qOm3R7-b-7ucZ9MlKgAlMGum57O-ubvnDywTYftczs5HUWCNTb2hetuSCOhC4E7ZijyagpspEblHXTKt67OSLlIY_ZZyFgYJFLQgxGOJhmPBZKCCvjr-Z0yKM7JWjpTObL3qLGcM8wHC1lgg3g5Ot15LrA</t>
  </si>
  <si>
    <t>2021-01712</t>
  </si>
  <si>
    <t>JAIME LEÓN RESTREPO URIBE</t>
  </si>
  <si>
    <t xml:space="preserve">71.577.360-1
</t>
  </si>
  <si>
    <t>Servicio de Mantenimiento preventivo, correctivo y suministro, instalación y adecuación de aires acondicionados para el Fondo de Valorización del Municipio de Medellín</t>
  </si>
  <si>
    <t>NUEVE (9) MESES Y VEINTIDOS (22) DÍAS</t>
  </si>
  <si>
    <t>https://www.contratos.gov.co/consultas/detalleProceso.do?numConstancia=21-13-11712841&amp;g-recaptcha-response=03AGdBq25RSqX5kWYtiWmY_hPdS4potmuYnKBssOdCmLDTzODucx9Jk1GcekrSkb2yQF5FNZPJxAwS-TvqVFF4iIOtkmnk26UlzBz1KB2NZvwLt6uucgC7kZHt-8XuuyvT3fpJGROLFmBkmujzWQ3hMw_RAD2lFj553NWd3yxMZNFGkz-S6pvcP7Wk4Sg9QXUI-pxp-mkH_9CoRZLj2yWi7xmO8B_Pt1Mings1kaJqMoywhW5eySkQ5T6XKP1zs5OhYlIJwaaLQNokBguTkm7i5ikje_oaKa0HLOMl--0qvH71KHnek9EYWR_iNdw5FoNpHnu1BdQNN0covqWMhFXUoMt8S8aDUH0I7_SWcSTG40kNYCOwsFITaCqa7pyhNArFnUxMvsTQ1QTrxO62TeiZ-zKnvoUD-Bq3zEsGWZtie0VtdmRs458qPWnWeapVvGxqVZ_LKzMLej9jyzADIrcP--uX40x9SM_Zng</t>
  </si>
  <si>
    <t>2021-01719</t>
  </si>
  <si>
    <t>RAPICOPIAS LITOGRAFIA S.A.S</t>
  </si>
  <si>
    <t>901.311.809-4</t>
  </si>
  <si>
    <t>Servicio de impresión, escaneo y fotocopiado de documentos y planos correspondientes al Proyecto Valorización El Poblado</t>
  </si>
  <si>
    <t>https://www.contratos.gov.co/consultas/detalleProceso.do?numConstancia=21-13-11799716&amp;g-recaptcha-response=03AGdBq244UykAwIuNs-I69TH9_C9RTus4rVz_76yX3lEcw4_be_kg7an9KR1fB0H1zUQo86VJIjJFzu0_6Q1UUEV8Zu6gv0f2MgKvHmExeY9hQskEF5-3JwuDKXJrMapqHucniWz4rLdAwO7L7ytFSK3EXUQKGNLR_0YizKl5tmcSWPI9fxqU1NHb8ygxbGQCk6DQszGn1GeAZLxS5eNvx9caSz6rj_bs8C3oVO-mlQkpIsZG85nRyLaEZuOUgDvFw3JVKbHJsNCmZW5wTEh6-tJQRp3boicwascK6Bp4h3AETY7xAuXWaR3zESdfM6QltfxC6_mdJb5cPNyFT9p-3wZGhzZ9h5t5PtwWVTUlHHfsZF2l4yZFzixuLmcc6Sr_GPQtOv_zuUk9d7AC_axWO38AF9Gl7AwQD69jIpSVk5DRh8_ovE8EsuK1yezorehm0YVZkPJneWtfnpFkwurA5mXgyL8uBWViMg</t>
  </si>
  <si>
    <t>2021-01720</t>
  </si>
  <si>
    <t>XIOMI VALENTINA RUA HINCAPIE</t>
  </si>
  <si>
    <t>Prestación de servicios profesionales como contratista independiente, sin vínculo laboral por su propia cuenta y riesgo, como apoyo a la gestión en las actividades del área jurídica y coadyuvar en la prevención del daño antijurídico del Fondo de Valorización del Municipio de Medellín</t>
  </si>
  <si>
    <t xml:space="preserve">TRES (3) MESES Y DIECINUEVE (19) DIAS </t>
  </si>
  <si>
    <t>2021-01721</t>
  </si>
  <si>
    <t>GERMÁN DAVID GONZÁLEZ RAMÍREZ</t>
  </si>
  <si>
    <t>Prestación de servicios profesionales como contratista independiente, sin vínculo laboral por su propia cuenta y riesgo como apoyo a la gestión en el área de comunicaciones, para acompañar las actividades audiovisuales requeridas en el Fondo de Valorización del Municipio de Medellín</t>
  </si>
  <si>
    <t>2021-01723</t>
  </si>
  <si>
    <t>NEW COPIERS TECNOLOGY LTDA</t>
  </si>
  <si>
    <t>900.455.314-5</t>
  </si>
  <si>
    <t>Arrendamiento por outsourcing de los equipos de impresión, así como el mantenimiento y los insumos requeridos para su funcionamiento en el Fondo de Valorización del Municipio de Medellín.</t>
  </si>
  <si>
    <t>M.C 005 DE 2021</t>
  </si>
  <si>
    <t xml:space="preserve">SIETE (7) MESES Y QUINCE (15) DIAS </t>
  </si>
  <si>
    <t>https://www.contratos.gov.co/consultas/detalleProceso.do?numConstancia=21-13-11880129&amp;g-recaptcha-response=03AGdBq26ASDm45rD5LpMYmElfAb3wusjw5V6_o3om6nA8ZerlLPr5i2FSNivfSBc5CULDBX2-enrzEA7osvNuh-gmjUdSt_Vazfh8z3BSmj-9WNfhKI9ekCDeGzDyHzuqTrUiXcy8MmhfO1-9ZFvVz9d3z8qnMR5qh6kNbKzAovD8Qgq38TNh3db72OGMdb-l8pZr6jHgUObhR3Gd4tsa0NVVIH2UBaT1gKAeLbo4JvxXOZrPhDqI1v-MhNfZienewaAQVs1zv8_pXXL_8mpW7MyhgpzGq7Juyl4URDe4owNYqxv2UDq9UAH0BXKL9Gz8yj_yp3y_aE4f4nhDF778BCN3Npye1b4SvhidhxQZtlpHm1ssmcU5KprufpROL3EkTd-798A2loLehGpZHig0NNNbq9k3j2s3yfStQHnZybNDVQbxiddwttzgMybXmXE4pRNqOjy2h-dFl2Md4chopvs9hEBGWFLYqw</t>
  </si>
  <si>
    <t>2021-01725</t>
  </si>
  <si>
    <t>AMERICAN INSAP INGENIERIA Y SERVICIOS S.A.S</t>
  </si>
  <si>
    <t>800.253.767-8</t>
  </si>
  <si>
    <t>Instalación, suministro y adecuación de las redes eléctricas, de voz - datos y otros elementos necesarios para el desarrollo de las actividades en la oficina BO18 del Fondo de Valorización del Municipio de Medellín – FONVALMED</t>
  </si>
  <si>
    <t>https://www.contratos.gov.co/consultas/detalleProceso.do?numConstancia=21-13-11921319&amp;g-recaptcha-response=03AGdBq26h3tPhVtMUqcbpPkjYG6TRVvHPr392-Hmcfh65my_6lYsRBjRbjKTMGvnC5SLkG3vxb40bs-LebjFc3-ZCPQeOcUiqVSuHQocJY4ZkR89QmErD-KYTcOL0krpcsmJV2S_fFmG_vAAHv4JeGxveb154RNQwchBpn3QgsG_WSEpkukdX7X8FKGBXqaemLdPfVuQJ983MAYiEB1-qrPR7x7Z0PLnKZrsYt0yC5Dcz6vPC7TluUkl2vx9YqdF6Ja65Vu8xf98S1-JXxwweeq8qvolqVm1nc-GyG5XyC9CjYHNUxsvgKHcqXeZ8G2cVt9I4k52cEWgl4bSD9J6Og5lcHougIlcKn_91LjtQ6-uWp0HKaRjRpLg11d_5Az8bu8B-Wln_XlfVEO4FYzxqYwzamGLDZgZARHayyNuv3e4ZShxSvyLOJyyVE_Y_ztBhgc0b4gUA_Y8JUhJpMzc4aEjleYWHD8cxig</t>
  </si>
  <si>
    <t>EL COLOMBIANO S.A Y CIA S.C.A</t>
  </si>
  <si>
    <t>890.901.352-3</t>
  </si>
  <si>
    <t>Servicio de suscripción y entrega diaria del periódico El Colombiano y la República al Fondo de Valorización del Municipio de Medellín.</t>
  </si>
  <si>
    <t xml:space="preserve">DOCE (12) MESES </t>
  </si>
  <si>
    <t>https://www.contratos.gov.co/consultas/detalleProceso.do?numConstancia=21-12-11987084&amp;g-recaptcha-response=03AGdBq25OMfIYTxFR5NCC4KeQ-GMA2WNBOzCbkY6x6r3xWkm_zVQmpORVGm9ta_-bIb2_mfhMay5x60-mXZGwFV7u0tDNk0d-yxqc27l0Q_FzquiEG0PlqV-I-uhRTfqp2DY0AvsJlLJVTjx8cexAubnOxz6O1WeWetVzeECDD1r0bWwYR1AzwmvL92h04LHzlyISXazBv3OJbWN4eHv_O60uifqR4uHpqDKajSoVnwndKZ3LhNwWtt5ccXSJy_Ty73QWPT6QMMSql8DUtWUNphOkPQOnjxiNb7mqgn29Tynwcjz78gzSRnjwlC-U3AaxyjxxkQeta4hJwgzubLKf7tWEe6QIk8eyH3VGxwwHZF1z_rFulrDT7AD-RIytuUWfOHtRmv5q3WtduvkZUmsBh84W_r10NVFhiPtX2CZXfqNAv-mjt_MnIjb1PW52yNxc1nwQXZp9xino4ilHXOM9oDV3QU1ES2f6-w</t>
  </si>
  <si>
    <t>2021-01727</t>
  </si>
  <si>
    <t>UNIPAR ALQUILERES DE COMPUTADORES S.A.S</t>
  </si>
  <si>
    <t>Alquiler de equipos de tecnología requeridos para cumplir con las actividades del Fondo de Valorización del Municipio de Medellín.</t>
  </si>
  <si>
    <t xml:space="preserve">CUATRO (4) MESES </t>
  </si>
  <si>
    <t>ADICIÓN No. 1 (OCHO MILLONES CIENTO SESENTA Y SEIS MIL SETECIENTOS DOCE PESOS M/L ($8.166.712))</t>
  </si>
  <si>
    <t>https://www.contratos.gov.co/consultas/detalleProceso.do?numConstancia=21-13-11950672&amp;g-recaptcha-response=03AGdBq26E1aurkdGj1IBipQCvYbR1sMXQvnZeFJ5OUFQXFoCeHE1ZmoPVvxtOyU_E4QVyXKA2GAi13drMQOSt6kXcjHGozQSm0LySFUEKHgBsKhie1qS38d8lNk2FqmSQ8Fkg08oQ62ON04_ILW3CuhKR2WeuuF-8Let8Uj0h4PnWxBN4i0--yDBzun70j7oZqqwhmFmkxq0gfKc_JUF_NZ5Up9WpyQIROwED7bAPxHz7DQ4y9OEMSPhlTttF9EiJmwE62-XYm71vdLl-Pro3GbnBq8BzJ1Kshr-rNQzgny9U2eonjlOeexQxxDOoGCZhwZroLEmJI7MSw0nmlY5RbT7OvvgeplM3LuJrSoeiD63ULLn7xshsGI8egkEAD6MMaFQgDzujxRmszRiiJGQR5Aoq-5XlYUIB7UfkPdTak9sZGbRNTN848MgW7vvRQw2qrH_wsbMUzWtNZQhp6SRYNnzggLGnEUPVoA</t>
  </si>
  <si>
    <t>2021-01729</t>
  </si>
  <si>
    <t>Prestación de servicios profesionales como contratista independiente, sin vínculo laboral por su propia cuenta y riesgo, como Ingeniero(a) Ambiental de apoyo a la gestión en las actividades del componente ambiental de los proyectos, en el Fondo de Valorización del Municipio de Medellín y demás actividades requeridas.</t>
  </si>
  <si>
    <t>https://www.contratos.gov.co/consultas/detalleProceso.do?numConstancia=21-12-12057364&amp;g-recaptcha-response=03AGdBq24XRi_4W-eEz72GUyHDaMpB3deXlAr4slUxW9F3tqme4qjEGmtnwoTaeGVxUgrxHacvGmmERARzlUVy6JBDAoRU7UoJ5ksFKOYp-pbVGx2h7B2YAiyA_gycyjKJkg3ASzFMH5I8vF-LrB_MMfUlXUD_9nH9d59sApTxJFyW4C59swPdguhNPGXwkaMugcyheM__5TuG98Fnz3q8eg9RgrUqSmjMoOglcNL-pJyDKaYWbKetQR1qo7zfDq5z6UOls3EQXZ9gV44Y5rZ7NPv7G936TAGZDM9Y_L73JbHYDXIw_Ztv2d9YXG7kVTI-2AWM4e4jXk1uiF_t7YfWD33Pl4osutDY6F4MvwO7Tm93ybDM-iavyMLiae7NW70l4rspNl247Un-XMiPfwk2ZhewSotKpR4s1EdzRJGSM1v9MtUqpWI6kOGP5N_hMU3atesJnj4Qv_7g77o53MlnCgn94MelVZ8URA</t>
  </si>
  <si>
    <t>2021-01730</t>
  </si>
  <si>
    <t>YOLANDA ELIZABETH MARÍN BOLIVAR</t>
  </si>
  <si>
    <t>SEIS (6) MESES Y DIECISEIS (16) DÍAS</t>
  </si>
  <si>
    <t>https://www.contratos.gov.co/consultas/detalleProceso.do?numConstancia=21-12-12059424&amp;g-recaptcha-response=03AGdBq27q4qafSdggejjRN6nxnmbvXyAIpKfO2ObWa0pgnUSjZs27txSAqtztsiC7DXx-7-A_ngnmLKRef0zy6jXLoeJrruUKS9ujERKw3sQBua3T2FJ5uwAT5gtYnwzL_ETST-T14eGgvakROCm8WSEqpjc8on3zImfr0iXxxF6uIhnauY8rqubEqjS66rZecAhx6oVPTz5gr81w353i-LB5uLh0J7u6Z2FTEmkkqD05J39FH_jEhvrNcMb3aJaFcstne3cfytQ90PCblJmh7r-82sGo-kwGKhM4jmee9hjYVELt4yyqcjOTObTV5cwB8RbvGNgwpuoQTt0jGroKZ6HzKQkzPqtyVcvl_1Y62omGQelNpCJsVCMl0IPEVOpEw-Ise_ZPbuihx1hgfvl8GIRfZZ6L-iGVNWE9VeygnG-iX_OCRk0E9e1MtOd3uc16dh4esdtwy6TsVzkoU2ADuNqv_W0hVV0N_UfDVCwDgN8hWDV0vgyuYo8</t>
  </si>
  <si>
    <t>2021-01731</t>
  </si>
  <si>
    <t>ASOCIACIÓN MUTUAL AVANZAR “ASOAVANZAR"</t>
  </si>
  <si>
    <t>900.123.224-6</t>
  </si>
  <si>
    <t>Prestación del servicio de mantenimiento, reparación y adecuaciones locativas, incluyendo el suministro de materiales y mano de obra de acuerdo con las necesidades del Fondo de Valorización del Municipio de Medellín</t>
  </si>
  <si>
    <t>M.C 009 de 2021</t>
  </si>
  <si>
    <t>https://www.contratos.gov.co/consultas/detalleProceso.do?numConstancia=21-13-12037398&amp;g-recaptcha-response=03AGdBq249iYi5RwKziFxpSdwzzoH_Bsrw4ZkcLlXxF45xPLgsve4_M5Qra44avwCYAXaBszJUNHB4HtgqWxXe802mqdWjXX6m6QvSGUE6e5iL-ByF4nd-o2aNdHm0E4D9w69vbcZnrBRvp93wj8FXDxV-uNkcZqRkq48G8dyCS-3urjK0ln-Ms6U2w6iaKxyaNTzy8Ojx4WbwNpr_KmCXreVHTP1JaW6ExjsKzN1kPMFhBb1pP7IqHG62le0jI93xN19hG6zTOfgBdD2aWkxg9QIdKdKYnokQJa7wdWK-45m9L9EUZc0gdKkbEza42cHK03mHPgS33v1SN2KZd0pCwX2kdD4JpTmroRQQ9ywjdTr7t_mkzpVj3I4PegSlnLdAGWVIsxlNvBZQ80hnQBFE8b08kH17P2Ga6ePbhYZX0bely6Dw2Cib0rq4yfrS4jBO7ZIaLLxqbpYsMXt1JROuk34aI_f454aRAJ2oo2ncZ23w2rWge1Ir5fo</t>
  </si>
  <si>
    <t>2021-01732</t>
  </si>
  <si>
    <t>SHARON ANGELICA SANCHEZ MUÑOZ</t>
  </si>
  <si>
    <t>Prestación de servicios profesionales como contratista independiente, sin vínculo laboral por su propia cuenta y riesgo, como apoyo a la gestión de las actividades técnicas que se ejecutan durante los estudios de prefactibilidad de proyectos, que se desarrollan como parte del proceso de conceptualización y estructuración técnica de valorización, y demás actividades requeridas en el Fondo de Valorización del Municipio de Medellín</t>
  </si>
  <si>
    <t>CINCO (5) MESES Y VEINTISEIS (26) DÍAS</t>
  </si>
  <si>
    <t>https://www.contratos.gov.co/consultas/detalleProceso.do?numConstancia=21-12-12088791&amp;g-recaptcha-response=03AGdBq27SvX52lnsSgzjH35gp_5iFdL0PP1MYs_7M4wxEY3kqKW_rpNpriQ91qJ5FcOeIGza-MG6no2hPIVZwpKvuGYEI2S3kSHgloD3V0OHJM-WtJHMB2eyKsdhlqSrdtjpxX9germbPVmwIgsjgfv5O4Qw_4LLXpLY1ow83UazAp5pFk-_2cw2AT5PRaoCq9_KIdCJTRHCB3J28HRWpsgj7VAYXo6lIeyerbWaq_OIl0PoE8WIG8Ikc2BFt40wCsbHu2KjYYVOBZxSzqlGXwYCQ4zyRioxXnxKZa8xiIl7ZocEalgL-ABDLAqZDGejDMSbe7A88qeN4usyV65mEMFheypTOStMIyS0n2062UMqhvdhL6wH80FTGTd7Ez39oFAtVhV3mN-ke28zgzqj_rdnnthxZF7yEi0kRo5zVEyGamHX6eD7_x3gNBNC1wcsxv0aFRBpWoOw5TguCy1PT3ZaqO_9Ku7iiNHZmK994QCUPIlT9d8I5L9w</t>
  </si>
  <si>
    <t>2021-01733</t>
  </si>
  <si>
    <t>https://www.contratos.gov.co/consultas/detalleProceso.do?numConstancia=21-12-12089861&amp;g-recaptcha-response=03AGdBq26q-6tRyf5qun9HjBtHNS9wvjJjw8lpwVcwEHCkJBGvpWuwcQqJ-rg8UdhXZLVFp_t4XECamx_luJDkj-a1mYGraY7-vNG9vaihKtIiKQSZy823sMwEp19zS5t6MZQ3UECDcGveFtMbH1NHKO03kOSfotoi3BTTCVbxp-DXZ5r8OXqtzZmA5unScqiY5olXSQF51G52BAJCzGx1kEgcs5CX7RQe5m7zy8jL6NFFsTf4-16r1FH2Fr4PKx87ryEHtk2n7wMpqT49PySWgPVKPboVuARNFPp_LzOm5n9gW-1U1qF-x7Hyf1iOD10OwIkHn96NV2ReBof8I2ASqUY8AoIbXdLp-83-OJf_6Wy6_eOwJkD44-H-MgC7MSSdAvdgGZKxTuV8Jr-1lbIV8efnySEOsctC3RKSNVCJoYie-jnarf_Vc4bEo6DBDxFtziWevfiCZEvBjWaL1O2M0aeoD8i1PU6ZqbX3i4AvLtqIvqXblzv0fyU</t>
  </si>
  <si>
    <t>2021-01735</t>
  </si>
  <si>
    <t>CINCO (5) MESES Y SEIS (6) DÍAS</t>
  </si>
  <si>
    <t>https://www.contratos.gov.co/consultas/detalleProceso.do?numConstancia=21-13-12089193&amp;g-recaptcha-response=03AGdBq25rM0cZoKiLe28vkk7pJWsTsHE_TgOCNBL7uBV-ZDD3c62octt97FLOdxoroZ64MBKbD1quJmPz3aQwzsB56Y6EsVueGcJk__CRLE4foxI01T1m0xIetQd2LzjGoDrp7CvpXt6AriA02FNJ4ZOnj5Osh5JKFRNyF-rJL46kDwCNwHENT7Ql4rlfvW7yunD6ojBb7nn6K3jiqemG74gZWqerN7UaRHPf530PanSATUiKwtvcqWBdn8K5LN0jcJWsFCl09ctITxKowu7OJLSYQ_G9g90rwEoG-ysa6rKkD-B9WH98_7GqioCW-Y47d9pKaGmy_wPn-7_81ch7AHwE4SRW4Oe7lYo1VlubIePTH60qcVv9Q_O_CbTaYXLoI7DJXwCxZKcHLqfHsNwQYSJWydMn4fzXcw7daQTkSQgWo_2RbfNK_ChFzVsEm34VzL9UEFjKTo0xZFvC7jonIL_3TBYjnhJU1Q</t>
  </si>
  <si>
    <t>2021-01736</t>
  </si>
  <si>
    <t>CINCO (5) MESES Y CINCO (5) DÍAS</t>
  </si>
  <si>
    <t>https://community.secop.gov.co/Public/Tendering/OpportunityDetail/Index?noticeUID=CO1.NTC.2125795&amp;isFromPublicArea=True&amp;isModal=False</t>
  </si>
  <si>
    <t>2021-01737</t>
  </si>
  <si>
    <t>ANDREA VELASQUEZ TAMAYO</t>
  </si>
  <si>
    <t>Prestación de servicios profesionales como contratista independiente, sin vínculo laboral por su propia cuenta y riesgo, como abogada en el proceso de control interno del Fondo de Valorización del Municipio de Medellín</t>
  </si>
  <si>
    <t>CINCO (5) MESES Y NUEVE (9) DÍAS</t>
  </si>
  <si>
    <t>https://community.secop.gov.co/Public/Tendering/OpportunityDetail/Index?noticeUID=CO1.NTC.2117964&amp;isFromPublicArea=True&amp;isModal=False</t>
  </si>
  <si>
    <t>2021-01738</t>
  </si>
  <si>
    <t>Prestación de servicios profesionales como contratista independiente, sin vínculo laboral por su propia cuenta y riesgo, como Arquitecto en el proceso de conceptualización, estructuración y diseño de proyectos en el Fondo de Valorización del Municipio de Medellín y demás actividades requeridas</t>
  </si>
  <si>
    <t>https://community.secop.gov.co/Public/Tendering/OpportunityDetail/Index?noticeUID=CO1.NTC.2119773&amp;isFromPublicArea=True&amp;isModal=False</t>
  </si>
  <si>
    <t>2021-01739</t>
  </si>
  <si>
    <t>WILBER VIERA PALACIOS</t>
  </si>
  <si>
    <t>Prestación de servicios profesionales como contratista independiente, sin vínculo laboral por su propia cuenta y riesgo, como abogado del proceso jurídico - subproceso de cobro coactivo del Fondo de Valorización del Municipio de Medellín</t>
  </si>
  <si>
    <t>https://community.secop.gov.co/Public/Tendering/OpportunityDetail/Index?noticeUID=CO1.NTC.2126302&amp;isFromPublicArea=True&amp;isModal=False</t>
  </si>
  <si>
    <t>2021-01740</t>
  </si>
  <si>
    <t>BAIRON ALBERTO PIEDRAHITA MONSALVE</t>
  </si>
  <si>
    <t>Prestación de servicios personales como contratista independiente, sin vínculo laboral por su propia cuenta y riesgo como auxiliar administrativo y apoyo a la gestión del proceso gestión contractual del Fondo de Valorización del Municipio de Medellín</t>
  </si>
  <si>
    <t>https://community.secop.gov.co/Public/Tendering/OpportunityDetail/Index?noticeUID=CO1.NTC.2126128&amp;isFromPublicArea=True&amp;isModal=False</t>
  </si>
  <si>
    <t>811016935-3</t>
  </si>
  <si>
    <t>CUATRO (4) MESES Y QUINCE (15) DÍAS</t>
  </si>
  <si>
    <t>CUATRO (04) MESES Y VEINTISIETE (27) DÍAS</t>
  </si>
  <si>
    <t>OTROSÍ No. 1 MODIFICACIÓN CLÁUSULA SEXTA - SE SUPENDE 20 DE ABRIL DE 2022</t>
  </si>
  <si>
    <t>https://www.contratos.gov.co/consultas/detalleProceso.do?numConstancia=21-15-12011417&amp;g-recaptcha-response=03AGdBq25epngVzdbu5kSwbY52N0NfxLNS6cttnBasViW1bqQGW_QgG7ieLnJFsGOxKDU5Yom0NUjZya3sAYNBizV3SL0BFiBWV1pO8B4u1Z9MDhXVWlzZxaxqRsi_X4rs0oUKxPRWZ9F3ps_o1ozRSbtntjR8kZCSgjqsujFNJJXiJ7v8_y9V5CWl4M6yeKSB7V_6FIIfIsI-7IH19VYyJbP0mmExQV1AZNuPkqdRSfmKMShi916JHy3Dzl48_4kFZ7d_QDPzIb3U_-7o3nsEHcpKK0tzLVamBSfRjBPceEydLsAaZgBAoHd1N6Qa_Zpuu16YkdHCah-VbB8OYANACr6EfGvV9pV0FPnX4gUKOzG6I98jEcqg12oPrYqLilRYRfXuLgCGurpw6117gP0WOA0HOm-Jp7A2b93FDaelaQu5zU1F1EXgcQDQ7Gkknh5rqH-wy9nGHs6luUG0bSqlYWqgMJvwKxuU2WM6oWicfLZUUSjx1W1RDfI</t>
  </si>
  <si>
    <t>2021-01742</t>
  </si>
  <si>
    <t>SOCIEDAD CAMERAL DE CERTIFICACION DIGITAL
CERTICAMARA S.A</t>
  </si>
  <si>
    <t>830.084.433-7</t>
  </si>
  <si>
    <t>Adquisición de firma digital con dos (2) token físicos que permita la expedición de certificación electrónica para el
Fondo de Valorización del Municipio de Medellín</t>
  </si>
  <si>
    <t xml:space="preserve">UN (1) MES </t>
  </si>
  <si>
    <t>https://www.contratos.gov.co/consultas/detalleProceso.do?numConstancia=21-13-12085116&amp;g-recaptcha-response=03AGdBq24NmzqEBNtnp_T41VdxwB5Jbjo_36Wiy09m2b13sR1Ejn6CuSBoV-CdLAOdOy8LO7-VlL4fcDuIpWp6wbQg84GfaoWuMG8VxNYveJX546fKBFSxjtYQG7Zh4VGL67qeQ--zuzcPdzOHKZusv8MJmSW2SeQk0GNdnk25sRcViKpRoFy3DYQGfO7gRsXYMPw08Sa_AVMW16ydaQHkFl-TqIpoEZrUMxyHfsVn1hkOcp-9NTwFtt9bTMzur9L6ts-nKMNLhFgWbaM4XUJOSYqDsxPAFdZUK4k3FH_bHHTucbWKPIZdDftJq1CyrN9s2vBbYuaUN0jb-hb82qs1-QdFCH48GofPTjT_FwP5AgogSM9isrWd4IiiBUa4ZU84hwLikRCVldnTdvXzSl4W3GNjS2ZIe8JDMlFaNHOMm64A6739Rps4dB470-TgTcc0i-VKRw5sWrutyXAOikMPTwLsXyRyLR5l-1ZKQxFBlwN7f_yXqd8flwM</t>
  </si>
  <si>
    <t>2021-01743</t>
  </si>
  <si>
    <t>Prestación de servicios profesionales como contratista independiente, sin vínculo laboral por su propia cuenta y riesgo como comunicador en el proceso de comunicaciones en el Fondo de Valorización del Municipio de Medellín</t>
  </si>
  <si>
    <t>CINCO (5) MESES Y DOS (2) DÍAS</t>
  </si>
  <si>
    <t>https://community.secop.gov.co/Public/Tendering/OpportunityDetail/Index?noticeUID=CO1.NTC.2137188&amp;isFromPublicArea=True&amp;isModal=False</t>
  </si>
  <si>
    <t>2021-01744</t>
  </si>
  <si>
    <t>XIOMI VALENTINA RÚA HINCAPIÉ</t>
  </si>
  <si>
    <t>Prestación de servicios profesionales como contratista independiente, sin vínculo laboral por su propia cuenta y riesgo, como abogada en el proceso jurídico y coadyuvar en la prevención del daño antijurídico del Fondo de Valorización del Municipio de Medellín</t>
  </si>
  <si>
    <t>CUATRO (04) MESES y VEINTITRES (23) DÍAS</t>
  </si>
  <si>
    <t>https://community.secop.gov.co/Public/Tendering/OpportunityDetail/Index?noticeUID=CO1.NTC.2160427&amp;isFromPublicArea=True&amp;isModal=False</t>
  </si>
  <si>
    <t>2021-01745</t>
  </si>
  <si>
    <t>Prestación de servicios personales como contratista independiente, sin vínculo laboral por su propia cuenta y riesgo como apoyo al proceso de administración de la contribución del Fondo de Valorización del Municipio de Medellín</t>
  </si>
  <si>
    <t>https://community.secop.gov.co/Public/Tendering/OpportunityDetail/Index?noticeUID=CO1.NTC.2160021&amp;isFromPublicArea=True&amp;isModal=False</t>
  </si>
  <si>
    <t>2021-01746</t>
  </si>
  <si>
    <t>ANGELA MARIA RODRIGUEZ GONZALEZ</t>
  </si>
  <si>
    <t>Prestación de servicios profesionales como contratista independiente, sin vínculo laboral por su propia cuenta y riesgo, como ingeniero (a) en el Proceso de Planeación “Subproceso de Conceptualización y estructura técnica de Valorización del Fondo de Valorización del Municipio de Medellín</t>
  </si>
  <si>
    <t>CUATRO (04) MESES y VEINTIDOS (22) DÍAS</t>
  </si>
  <si>
    <t>https://community.secop.gov.co/Public/Tendering/OpportunityDetail/Index?noticeUID=CO1.NTC.2160484&amp;isFromPublicArea=True&amp;isModal=False</t>
  </si>
  <si>
    <t>2021-01747</t>
  </si>
  <si>
    <t>JESÚS DAVID PELÁEZ RUIZ</t>
  </si>
  <si>
    <t>Prestación de servicios profesionales como contratista independiente, sin vínculo laboral por su propia cuenta y riesgo en elproceso de comunicaciones, para acompañar las actividades requeridas de comunicación interna y externa en el Fondo de Valorización del Municipio de Medellín</t>
  </si>
  <si>
    <t>https://community.secop.gov.co/Public/Tendering/OpportunityDetail/Index?noticeUID=CO1.NTC.2143650&amp;isFromPublicArea=True&amp;isModal=False</t>
  </si>
  <si>
    <t>Prestación de servicios profesionales como contratista independiente, sin vínculo laboral por su propia cuenta y riesgo como comunicador en el proceso de comunicaciones del Fondo de Valorización del Municipio de Medellín</t>
  </si>
  <si>
    <t>CO1.PCCNTR.2717885</t>
  </si>
  <si>
    <t>2021-01748</t>
  </si>
  <si>
    <t>CORPORACIÓN LONJA PROPIEDAD RAÍZ DE MEDELLÍN Y ANTIOQUIA</t>
  </si>
  <si>
    <t>REALIZAR LOS AVALÚOS COMERCIALES CORPORATIVOS PARA LOS INMUEBLES Y/O MEJORAS CONSTRUCTIVAS Y/O ESPECIES VEGETALES, REQUERIDAS PARA ATENDER LAS DIFERENTES NECESIDADES QUE SE ORIGINAN PARA EL DESARROLLO DEL PROYECTO VALORIZACIÓN EL POBLADO</t>
  </si>
  <si>
    <t>C.M 003 de 2021</t>
  </si>
  <si>
    <t>CUATRO (4) MESES Y DIECINUEVE (19) DÍAS</t>
  </si>
  <si>
    <t>https://www.contratos.gov.co/consultas/detalleProceso.do?numConstancia=21-15-12050503&amp;g-recaptcha-response=03AGdBq24zQNQk-VjQNYESdboOW0yrsRJoSfz1tYsRuQfrsYFDm4iexKh5EO8GGolFSTFkw-ly86FkuSObOHJN-fWuaxunmTO0af3vu7spt_-0Lp5O2lvTyPmTryjNoXILFaES03vtK_1wuzhFNgFQVVW6kamyaUrHlG8DgJG9qlVPUqWuHkC33tA5y4xrBIKz24NXF4w0bQDKVECUJ9xW896p7ujxzpX87okDPbN0qzFjk5YwTs5SxZodD-gEVcBLuLmLKEhOEqqAXszYPJOYfTNUSIDRYcaizYTlrCJvhhgpfPMKGk1IAvkESb8UwTGBFJNxESk75W97OLo3Y8VxO8sEkSCUOOco19-MJtC7VaYqTFgWTR70sX9hlKSqR_0VEnYzszKslFc3ujAPUaSLYpinlVPhMvnBbunEcaqaH6eOBXcl5AGDeRZEgJ5nyxRcMp1BAzLqCWYvVzyR_5nm1hKnPEXQeh6oifSPlaiQQFtWl8OAhbZDjUw</t>
  </si>
  <si>
    <t>2021-01749</t>
  </si>
  <si>
    <t>FUNDACIÓN ENVITODOS</t>
  </si>
  <si>
    <t>900.350.241-4</t>
  </si>
  <si>
    <t>PRESTACIÓN    DE    SERVICIOS    DE    PAISAJISMO    QUE INCLUYE ADECUACIÓN, MANTENIMIENTO, TRATAMIENTO, AJARDINAMIENTO Y CONEXOS A LOS PREDIOS Y OBRAS EJECUTADAS POR EL PROYECTO DE VALORIZACIÓN DEL POBLADO DE FONVALMED</t>
  </si>
  <si>
    <t>S.A 005 de 2021</t>
  </si>
  <si>
    <t>https://www.contratos.gov.co/consultas/detalleProceso.do?numConstancia=21-11-12085053&amp;g-recaptcha-response=03AGdBq27NzvS8cgLSDZIni-sYu0vC6AMlYcFM-FgAEPrZaLiICduemcojelrXK5JVJQuwfTKy7IjyOjNz89w1Aul3yWafklaee-b52_4zeSV207zW7g8_v7bJfX_RkXYn1BpeN_kyVZxJq94MbRWOuAOvEU47hnzPKRx4ziEtrRuTJupS_8YzWxFJf9tV86Tw8Sv8LzjEGuRqI7ZL9oSDjMggCTWic7HuDlbOZDrm1u9TsuiuJUM2OLB-Tq9puCr-79OgWjJlYhggO0cIz4xDTQB5yMhIktZNOs3D5OTbJBJUAUYi9CJQodWKceqK8n3C5tXGkk7Z3nIbjjwsJDaz9lZgytwR4iSZNCGKgH-CkVvmyvUIvWPi8UAyFenUa8guhFmWV94qYk5sewx9lrLINDaEVfcY99heQOlpY517ZORlB9p00ifUFDf4xsFsbBvoCc7n91htzdqZ-9xYVRAX_VxrKl6AdoAZjpEBzc8CeopDljAKLVI-w6E</t>
  </si>
  <si>
    <t>2021-01750</t>
  </si>
  <si>
    <t>ISABEL CRISTINA RESTREPO URIBE</t>
  </si>
  <si>
    <t>Prestación de servicios profesionales como contratista independiente, sin vínculo laboral por su propia cuenta y riesgo al proceso de administración de la contribución - subprocesos cartera y facturación del Fondo de Valorización del Municipio de Medellín</t>
  </si>
  <si>
    <t>CUATRO (04) MESES y CATORCE (14) DÍAS</t>
  </si>
  <si>
    <t>https://community.secop.gov.co/Public/Tendering/OpportunityDetail/Index?noticeUID=CO1.NTC.2178648&amp;isFromPublicArea=True&amp;isModal=False</t>
  </si>
  <si>
    <t>2021-01751</t>
  </si>
  <si>
    <t>MARÍA CAMILA OROZCO MORALES</t>
  </si>
  <si>
    <t>Prestación de servicios profesionales como contratista independiente, sin vínculo laboral por su propia cuenta y riesgo, como profesional en el Proceso de Planeación -Subproceso de Conceptualización y estructura técnica de Valorización- del Fondo de Valorización del Municipio de Medellin</t>
  </si>
  <si>
    <t>https://community.secop.gov.co/Public/Tendering/OpportunityDetail/Index?noticeUID=CO1.NTC.2178585&amp;isFromPublicArea=True&amp;isModal=False</t>
  </si>
  <si>
    <t>2021-01752</t>
  </si>
  <si>
    <t>Prestación de servicios personales como contratista independiente, sin vínculo laboral por su propia cuenta y riesgo como apoyo a la gestión en los procesos de Gestión Administrativa y Gestión Financiera del Fondo de Valorización del Municipio de Medellín</t>
  </si>
  <si>
    <t xml:space="preserve">CUATRO (04) MESES </t>
  </si>
  <si>
    <t>https://community.secop.gov.co/Public/Tendering/OpportunityDetail/Index?noticeUID=CO1.NTC.2215369&amp;isFromPublicArea=True&amp;isModal=False</t>
  </si>
  <si>
    <t>2021-01753</t>
  </si>
  <si>
    <t>Prestación de servicios personales como contratista independiente, sin vínculo laboral por su propia cuenta y riesgo
como apoyo a la gestión en el proceso de Gestión administrativa y Gestión financiera del Fondo de Valorización
del Municipio de Medellín</t>
  </si>
  <si>
    <t>TRES (3) MESES y VEINTINUEVE (29) DÍAS</t>
  </si>
  <si>
    <t>https://community.secop.gov.co/Public/Tendering/OpportunityDetail/Index?noticeUID=CO1.NTC.2220437&amp;isFromPublicArea=True&amp;isModal=False</t>
  </si>
  <si>
    <t>2021-01754</t>
  </si>
  <si>
    <t>Prestación de servicios personales como contratista independiente, sin vínculo laboral por su propia cuenta y riesgo para el apoyo a la gestión en el proceso de gestión administrativa “subproceso gestión documental” del Fondo de Valorización del Municipio de Medellín</t>
  </si>
  <si>
    <t>https://community.secop.gov.co/Public/Tendering/OpportunityDetail/Index?noticeUID=CO1.NTC.2216934&amp;isFromPublicArea=True&amp;isModal=False</t>
  </si>
  <si>
    <t>2021-01755</t>
  </si>
  <si>
    <t>Prestación de servicios personales como contratista independiente, sin vínculo laboral por su propia cuenta y riesgo, como apoyo a la gestión en el Proceso de  Tecnología  de  la Información del Fondo de Valorización del Municipio de Medellín</t>
  </si>
  <si>
    <t>https://community.secop.gov.co/Public/Tendering/OpportunityDetail/Index?noticeUID=CO1.NTC.2215983&amp;isFromPublicArea=True&amp;isModal=False</t>
  </si>
  <si>
    <t>2021-01756</t>
  </si>
  <si>
    <t>https://community.secop.gov.co/Public/Tendering/OpportunityDetail/Index?noticeUID=CO1.NTC.2215968&amp;isFromPublicArea=True&amp;isModal=False</t>
  </si>
  <si>
    <t>2021-01757</t>
  </si>
  <si>
    <t>Prestación de servicios profesionales como contratista independiente, sin vínculo  laboral por su propia  cuenta  y riesgo  como  Abogada de apoyo en el proceso  de  Gestión Contractual del Fondo de Valorización del Municipio de Medellín</t>
  </si>
  <si>
    <t>https://community.secop.gov.co/Public/Tendering/OpportunityDetail/Index?noticeUID=CO1.NTC.2215411&amp;isFromPublicArea=True&amp;isModal=False</t>
  </si>
  <si>
    <t>2021-01758</t>
  </si>
  <si>
    <t>Prestación de servicios profesionales como contratista independiente, sin vínculo laboral por su propia cuenta y riesgo como Abogado de apoyo en el proceso de Gestión Contractual del Fondo de Valorización del Municipio de Medellín</t>
  </si>
  <si>
    <t>https://community.secop.gov.co/Public/Tendering/OpportunityDetail/Index?noticeUID=CO1.NTC.2215298&amp;isFromPublicArea=True&amp;isModal=False</t>
  </si>
  <si>
    <t>2021-01759</t>
  </si>
  <si>
    <t>Prestación   de servicios   profesionales   como   contratista independiente,  sin  vínculo  laboral  por  su  propia  cuenta  y riesgo  como  Abogada  en  el  proceso  de  Gestión  Jurídica "Subproceso trámites legales" del Fondo de Valorización del Municipio de Medellín</t>
  </si>
  <si>
    <t>https://community.secop.gov.co/Public/Tendering/OpportunityDetail/Index?noticeUID=CO1.NTC.2221723&amp;isFromPublicArea=True&amp;isModal=False</t>
  </si>
  <si>
    <t>2021-01760</t>
  </si>
  <si>
    <t>Prestación de servicios profesionales como contratista independiente, sin vínculo  laboral por su propia cuenta y riesgo, como Profesional en el Proceso de Administración de Obra por Valorización "Subproceso  Ambiental y SocialdelFondode Valorización del Municipio de Medellín</t>
  </si>
  <si>
    <t>https://community.secop.gov.co/Public/Tendering/OpportunityDetail/Index?noticeUID=CO1.NTC.2220260&amp;isFromPublicArea=True&amp;isModal=False</t>
  </si>
  <si>
    <t>2021-01761</t>
  </si>
  <si>
    <t>Prestación de servicios profesionales como contratista independiente, sin vínculo laboral por su propia cuenta y riesgo, como Abogada de apoyo en las actividades de coordinación del proceso de Gestión contractual en el Fondo de Valorización del Municipio de Medellín</t>
  </si>
  <si>
    <t>https://community.secop.gov.co/Public/Tendering/OpportunityDetail/Index?noticeUID=CO1.NTC.2216352&amp;isFromPublicArea=True&amp;isModal=False</t>
  </si>
  <si>
    <t>2021-01762</t>
  </si>
  <si>
    <t>Prestación de servicios profesionales como contratista independiente, sin vínculo laboral por su propia cuenta y riesgo, en el proceso de Administración de la Contribución y apoyo para Liderar las actividades de los subprocesos de Facturación y Cartera del Fondo de Valorización del Municipio de Medellín</t>
  </si>
  <si>
    <t>https://community.secop.gov.co/Public/Tendering/OpportunityDetail/Index?noticeUID=CO1.NTC.2216924&amp;isFromPublicArea=True&amp;isModal=False</t>
  </si>
  <si>
    <t>2021-01763</t>
  </si>
  <si>
    <t>Prestación de servicios profesionales   como   contratista independiente,  sin  vínculo laboral por su propia cuenta  y riesgo, como profesional en el proceso de Gestión Financiera "Subproceso de Gestión de recaudo, inversiones y pagos" del Fondo de Valorización del Municipio de Medellín</t>
  </si>
  <si>
    <t>https://community.secop.gov.co/Public/Tendering/OpportunityDetail/Index?noticeUID=CO1.NTC.2216093&amp;isFromPublicArea=True&amp;isModal=False</t>
  </si>
  <si>
    <t>2021-01764</t>
  </si>
  <si>
    <t>Prestación de servicios profesionales   como contratista independiente, sin  vínculo laboral por su propia cuenta  y riesgo, como abogado del Proceso Gestión Jurídica y apoyo en las actividades de liderar el "Subproceso  de  Defensa jurídica  y  prevención  del  daño  antijuridico"  del  Fondo  de Valorización del Municipio de Medellín</t>
  </si>
  <si>
    <t>https://community.secop.gov.co/Public/Tendering/OpportunityDetail/Index?noticeUID=CO1.NTC.2216677&amp;isFromPublicArea=True&amp;isModal=False</t>
  </si>
  <si>
    <t>2021-01765</t>
  </si>
  <si>
    <t>Prestación de servicios profesionales  como contratista independiente,  sin  vínculo  laboral  por  su  propia  cuenta  y riesgo, como Abogado de apoyo en las  actividades  de coordinación  del  proceso  Gestión  jurídica  del  Fondo  de Valorización del Municipio de Medellín</t>
  </si>
  <si>
    <t>https://community.secop.gov.co/Public/Tendering/OpportunityDetail/Index?noticeUID=CO1.NTC.2217383&amp;isFromPublicArea=True&amp;isModal=False</t>
  </si>
  <si>
    <t>2021-01766</t>
  </si>
  <si>
    <t>Prestación de servicios profesionales como contratista independiente, sin  vínculo  laboral por su propia cuenta  y  riesgo, como asesor en el  Direccionamiento estratégico del Fondo  de valorización del Municipio de Medellín</t>
  </si>
  <si>
    <t>https://community.secop.gov.co/Public/Tendering/OpportunityDetail/Index?noticeUID=CO1.NTC.2216811&amp;isFromPublicArea=True&amp;isModal=False</t>
  </si>
  <si>
    <t>2021-01767</t>
  </si>
  <si>
    <t>Prestación de servicios profesionales   como contratista independiente, sin  vínculo laboral por su propia cuenta  y riesgo, como Abogado de apoyo en los procesos de Gestión Contractual  y  Administración de Obras de  Valorización  del Fondo de Valorización del Municipio de Medellín</t>
  </si>
  <si>
    <t>https://community.secop.gov.co/Public/Tendering/OpportunityDetail/Index?noticeUID=CO1.NTC.2216151&amp;isFromPublicArea=True&amp;isModal=False</t>
  </si>
  <si>
    <t>2021-01768</t>
  </si>
  <si>
    <t>Prestación  de  servicios  personales  como  contratista independiente, sin vínculo laboral por su propia cuenta y  riesgo como Apoyo a la Gestión en el  Proceso de Administración de Obras por  Valorización del  Fondo de Valorización del Municipio de Medellín</t>
  </si>
  <si>
    <t>https://community.secop.gov.co/Public/Tendering/OpportunityDetail/Index?noticeUID=CO1.NTC.2219359&amp;isFromPublicArea=True&amp;isModal=False</t>
  </si>
  <si>
    <t>2021-01769</t>
  </si>
  <si>
    <t>Prestación de servicios profesionales como contratista independiente, sin vínculo laboral por su propia cuenta y riesgo, como abogada del Proceso de Gestión Jurídica y apoyo en las actividades de liderar el subproceso de Gestión de cobros del Fondo de Valorización del Municipio de Medellín</t>
  </si>
  <si>
    <t>https://community.secop.gov.co/Public/Tendering/ContractNoticePhases/View?PPI=CO1.PPI.14819365&amp;isFromPublicArea=True&amp;isModal=False</t>
  </si>
  <si>
    <t>2021-01770</t>
  </si>
  <si>
    <t>https://community.secop.gov.co/Public/Tendering/OpportunityDetail/Index?noticeUID=CO1.NTC.2216236&amp;isFromPublicArea=True&amp;isModal=False</t>
  </si>
  <si>
    <t>2021-01771</t>
  </si>
  <si>
    <t>Prestación de servicios profesionales como contratista independiente, sin vínculo laboral por su propia cuenta y riesgo como apoyo en el Proceso de Gestión Financiera del Fondo de Valorización del Municipio de Medellín</t>
  </si>
  <si>
    <t>https://community.secop.gov.co/Public/Tendering/OpportunityDetail/Index?noticeUID=CO1.NTC.2216200&amp;isFromPublicArea=True&amp;isModal=False</t>
  </si>
  <si>
    <t>2021-01772</t>
  </si>
  <si>
    <t>Prestación   de   servicios   profesionales   como   contratista independiente,  sin  vínculo  laboral  por  su  propia  cuenta  y riesgo  como  Abogada  en  el  proceso  de  Gestión  Jurídica "Subproceso trámites legales" del Fondo de Valorización del Municipiode Medellín</t>
  </si>
  <si>
    <t>https://community.secop.gov.co/Public/Tendering/OpportunityDetail/Index?noticeUID=CO1.NTC.2221512&amp;isFromPublicArea=True&amp;isModal=False</t>
  </si>
  <si>
    <t>2021-01773</t>
  </si>
  <si>
    <t>Prestación de servicios personales como contratista independiente, sin vínculo laboral por su propia cuenta y riesgo, como apoyo a la gestión en el proceso de Gestión Administrativa "Subproceso de Gestión documental" del Fondo de Valorización del Municipio de Medellín</t>
  </si>
  <si>
    <t>https://community.secop.gov.co/Public/Tendering/OpportunityDetail/Index?noticeUID=CO1.NTC.2215217&amp;isFromPublicArea=True&amp;isModal=False</t>
  </si>
  <si>
    <t>2021-01774</t>
  </si>
  <si>
    <t>Prestación de servicios profesionales como contratista independiente, sin vínculo laboral por su propia cuenta y riesgo como Abogado(a) de apoyo en el proceso de Gestión jurídica "Subproceso Gestión de Cobros" del Fondo de Valorización del Municipio de Medellín</t>
  </si>
  <si>
    <t>https://community.secop.gov.co/Public/Tendering/OpportunityDetail/Index?noticeUID=CO1.NTC.2214994&amp;isFromPublicArea=True&amp;isModal=False</t>
  </si>
  <si>
    <t>2021-01775</t>
  </si>
  <si>
    <t>Prestación de servicios profesionales como contratista independiente, sin vínculo laboral por su propia cuenta y riesgo, como profesional en el proceso de Gestión Administrativa y apoyo en las actividades de liderar el subproceso de Servicio al Ciudadano del Fondo de Valorización del Municipio de Medellín</t>
  </si>
  <si>
    <t>https://community.secop.gov.co/Public/Tendering/OpportunityDetail/Index?noticeUID=CO1.NTC.2216525&amp;isFromPublicArea=True&amp;isModal=False</t>
  </si>
  <si>
    <t>2021-01776</t>
  </si>
  <si>
    <t>JOHN MARIO SALDARRIAGA GALLEGO</t>
  </si>
  <si>
    <t>Prestación de servicios profesionales como contratista independiente,  sin  vínculo  laboral  por  su  propia  cuenta  y  riesgo, como profesional en el proceso de Planeación Estratégicadel Fondo de Valorización del Municipio de Medellín</t>
  </si>
  <si>
    <t>https://community.secop.gov.co/Public/Tendering/OpportunityDetail/Index?noticeUID=CO1.NTC.2221394&amp;isFromPublicArea=True&amp;isModal=False</t>
  </si>
  <si>
    <t>2021-01777</t>
  </si>
  <si>
    <t>Prestación de servicios profesionales como contratista independiente, sin vínculo laboral por su propia cuenta y riesgo, como profesional en el proceso de Administración de obras por
valorización del Fondo de Valorización del Municipio de Medellín</t>
  </si>
  <si>
    <t>https://community.secop.gov.co/Public/Tendering/OpportunityDetail/Index?noticeUID=CO1.NTC.2216138&amp;isFromPublicArea=True&amp;isModal=False</t>
  </si>
  <si>
    <t>2021-01778</t>
  </si>
  <si>
    <t>Prestación   de   servicios   profesionales   como   contratista independiente,  sin  vínculo  laboral  por  su  propia  cuenta  y riesgo  como  Abogado  en  el  Proceso  de  Gestión  Jurídica  y apoyo en las actividades de liderar el Subproceso de “Trámites Legales"  del Fondo  de  Valorización  del  Municipio de Medellín</t>
  </si>
  <si>
    <t>https://community.secop.gov.co/Public/Tendering/OpportunityDetail/Index?noticeUID=CO1.NTC.2215154&amp;isFromPublicArea=True&amp;isModal=False</t>
  </si>
  <si>
    <t>2021-01779</t>
  </si>
  <si>
    <t>Prestación de servicios profesionales como contratista independiente, sin vínculo laboral por su propia cuenta y riesgo como profesional y apoyo en las actividades de coordinación del proceso de Gestión Administrativa del Fondo de Valorización del Municipio de Medellín</t>
  </si>
  <si>
    <t>https://community.secop.gov.co/Public/Tendering/OpportunityDetail/Index?noticeUID=CO1.NTC.2214939&amp;isFromPublicArea=True&amp;isModal=False</t>
  </si>
  <si>
    <t>2021-01780</t>
  </si>
  <si>
    <t>Prestación de servicios profesionales   como contratista independiente, sin  vínculo laboral por su propia cuenta  y riesgo como Contador Público en el  Proceso de Gestión Financiera en el Subproceso de Gestión Contable de acuerdo con lo establecido por la Contaduría Generalde la Nación en el Fondo Valorización del Municipio de Medellín</t>
  </si>
  <si>
    <t>https://community.secop.gov.co/Public/Tendering/OpportunityDetail/Index?noticeUID=CO1.NTC.2217090&amp;isFromPublicArea=True&amp;isModal=False</t>
  </si>
  <si>
    <t>2021-01781</t>
  </si>
  <si>
    <t>Prestación de servicios  profesionales     como contratista independiente,  sin  vínculo laboral por su propia cuenta  y  riesgo como Abogada de apoyo en el Proceso de Gestión Contractual del Fondo de Valorización del Municipio de Medellín</t>
  </si>
  <si>
    <t>https://community.secop.gov.co/Public/Tendering/OpportunityDetail/Index?noticeUID=CO1.NTC.2215769&amp;isFromPublicArea=True&amp;isModal=False</t>
  </si>
  <si>
    <t>2021-01782</t>
  </si>
  <si>
    <t>Prestación de servicios profesionales como contratista independiente, sin vínculo laboral por su propia cuenta
y riesgo como Ingeniero y apoyo en las actividades de Coordinación del Proceso de Planeación Estratégica del Fondo de Valorización del Municipio de Medellín</t>
  </si>
  <si>
    <t>https://community.secop.gov.co/Public/Tendering/OpportunityDetail/Index?noticeUID=CO1.NTC.2217536&amp;isFromPublicArea=True&amp;isModal=False</t>
  </si>
  <si>
    <t>2021-01783</t>
  </si>
  <si>
    <t>Prestación de servicios profesionales como contratista independiente, sin
vínculo laboral por su propia cuenta y riesgo como Profesional en el Proceso
de Planeación Estratégica en los Subprocesos de conceptualización y
estructura técnica de valorización y formulación técnica de valorización; y
planeación financiera y presupuestal del Fondo de Valorización del
municipio de Medellín</t>
  </si>
  <si>
    <t xml:space="preserve">https://community.secop.gov.co/Public/Tendering/OpportunityDetail/Index?noticeUID=CO1.NTC.2217318&amp;isFromPublicArea=True&amp;isModal=False
</t>
  </si>
  <si>
    <t>2021-01784</t>
  </si>
  <si>
    <t>Prestación de servicios profesionales como contratista independiente, sin vínculo laboral por su propia cuenta y
riesgo, como Abogado de apoyo en el proceso de Gestión jurídica "Subproceso de Gestión Predial" del Fondo de Valorización del Municipio de Medellín</t>
  </si>
  <si>
    <t>TRES (3) MESES y VEINTIOCHO (28) DÍAS</t>
  </si>
  <si>
    <t>https://community.secop.gov.co/Public/Tendering/OpportunityDetail/Index?noticeUID=CO1.NTC.2220722&amp;isFromPublicArea=True&amp;isModal=False</t>
  </si>
  <si>
    <t>2021-01785</t>
  </si>
  <si>
    <t>Prestación de servicios profesionales como contratista independiente, sin vínculo laboral por su propia cuenta y riesgo, como profesional y apoyo en las actividades de coordinación del Proceso de Control Interno del Fondo de Valorización del Municipio de Medellín</t>
  </si>
  <si>
    <t>https://community.secop.gov.co/Public/Tendering/ContractNoticePhases/View?PPI=CO1.PPI.14819842&amp;isFromPublicArea=True&amp;isModal=False</t>
  </si>
  <si>
    <t>2021-01786</t>
  </si>
  <si>
    <t>Prestación de servicios profesionales   como contratista independiente,  sin  vínculo laboral por su propia cuenta y riesgo como profesional en el Proceso de Gestión Financiera del Fondo de Valorización del Municipio de Medellín</t>
  </si>
  <si>
    <t>https://community.secop.gov.co/Public/Tendering/ContractNoticePhases/View?PPI=CO1.PPI.14881599&amp;isFromPublicArea=True&amp;isModal=False</t>
  </si>
  <si>
    <t>2021-01787</t>
  </si>
  <si>
    <t>Prestación de servicios profesionales como contratista independiente,
sin vínculo laboral por su propia cuenta y riesgo como profesional del proceso de Administración de Obras por Valorización del fondo de Valorización del Municipio de Medellín</t>
  </si>
  <si>
    <t>https://community.secop.gov.co/Public/Tendering/ContractNoticePhases/View?PPI=CO1.PPI.14889096&amp;isFromPublicArea=True&amp;isModal=False</t>
  </si>
  <si>
    <t>2021-01788</t>
  </si>
  <si>
    <t>https://community.secop.gov.co/Public/Tendering/OpportunityDetail/Index?noticeUID=CO1.NTC.2219461&amp;isFromPublicArea=True&amp;isModal=False</t>
  </si>
  <si>
    <t>2021-01789</t>
  </si>
  <si>
    <t>Prestación de servicios profesionales como contratista independiente, sin vínculo laboral por su propia cuenta y
riesgo, como Abogado de apoyo en el Proceso de Gestión Jurídica del Fondo de Valorización del Municipio de Medellín</t>
  </si>
  <si>
    <t>https://community.secop.gov.co/Public/Tendering/OpportunityDetail/Index?noticeUID=CO1.NTC.2220665&amp;isFromPublicArea=True&amp;isModal=False</t>
  </si>
  <si>
    <t>2021-01790</t>
  </si>
  <si>
    <t>Prestación    de servicios    profesionales    como    contratista independiente, sin vínculo laboral por su propia cuenta y riesgo como Ingeniero en el proceso de la Tecnología de información en el Fondo de Valorización del Municipio de Medellín</t>
  </si>
  <si>
    <t>https://community.secop.gov.co/Public/Tendering/OpportunityDetail/Index?noticeUID=CO1.NTC.2215953&amp;isFromPublicArea=True&amp;isModal=False</t>
  </si>
  <si>
    <t>2021-01791</t>
  </si>
  <si>
    <t>Prestación   de servicios   profesionales   como   contratista independiente,  sin  vínculo  laboral  por  su  propia  cuenta  y riesgo, como Abogado de apoyo en los Procesos de Gestión Contractual y de Gestión Jurídica del Fondo de Valorización del Municipio de Medellín</t>
  </si>
  <si>
    <t>https://community.secop.gov.co/Public/Tendering/OpportunityDetail/Index?noticeUID=CO1.NTC.2217714&amp;isFromPublicArea=True&amp;isModal=False</t>
  </si>
  <si>
    <t>2021-01792</t>
  </si>
  <si>
    <t>Prestación de servicios profesionales como contratista independiente, sin vínculo laboral por su propia cuenta y riesgo, como profesional del Proceso de Planeación estratégica en el Fondo
de Valorización del Municipio de Medellín</t>
  </si>
  <si>
    <t>https://community.secop.gov.co/Public/Tendering/ContractNoticePhases/View?PPI=CO1.PPI.14891030&amp;isFromPublicArea=True&amp;isModal=False</t>
  </si>
  <si>
    <t>2021-01793</t>
  </si>
  <si>
    <t>Prestación de servicios profesionales    como    contratista independiente, sin vínculo laboral por su propia cuenta y riesgo, como Ingeniero y apoyo en las actividades de Coordinación del proceso de Administración de Obras por Valorización del Fondo de Valorización del Municipio de Medellín</t>
  </si>
  <si>
    <t>https://community.secop.gov.co/Public/Tendering/OpportunityDetail/Index?noticeUID=CO1.NTC.2215442&amp;isFromPublicArea=True&amp;isModal=False</t>
  </si>
  <si>
    <t>2021-01794</t>
  </si>
  <si>
    <t>ARACELY CAICEDO MENA</t>
  </si>
  <si>
    <t>Prestación de servicios personales    como contratista independiente, sin  vínculo laboral por su propia cuenta y riesgo como auxiliar Administrativa  y  Apoyo a la Gestión de los Proceso de  Gestión jurídica y Gestión Financiera del Fondo de Valorización del Municipio de Medellín</t>
  </si>
  <si>
    <t>https://community.secop.gov.co/Public/Tendering/OpportunityDetail/Index?noticeUID=CO1.NTC.2215069&amp;isFromPublicArea=True&amp;isModal=False</t>
  </si>
  <si>
    <t>2021-01795</t>
  </si>
  <si>
    <t>https://community.secop.gov.co/Public/Tendering/OpportunityDetail/Index?noticeUID=CO1.NTC.2215269&amp;isFromPublicArea=True&amp;isModal=False</t>
  </si>
  <si>
    <t>2021-01796</t>
  </si>
  <si>
    <t>Prestación de servicios personales como contratista independiente, sin vínculo laboral por su propia cuenta y riesgo para el apoyo a la gestión en el proceso de Gestión Administrativa “Subproceso Gestión Documental” del Fondo de Valorización del Municipio de Medellín</t>
  </si>
  <si>
    <t>https://community.secop.gov.co/Public/Tendering/OpportunityDetail/Index?noticeUID=CO1.NTC.2217179&amp;isFromPublicArea=True&amp;isModal=False</t>
  </si>
  <si>
    <t>2021-01797</t>
  </si>
  <si>
    <t>Prestación de servicios profesionales como contratista independiente, sin vínculo laboral por su propia cuenta y riesgo como Profesional en el proceso de Gestión Administrativa del Fondo de Valorización del Municipio de Medellín</t>
  </si>
  <si>
    <t>TRES (3) MESES Y VEINTICINCO (25) DÍAS</t>
  </si>
  <si>
    <t>https://community.secop.gov.co/Public/Tendering/ContractNoticePhases/View?PPI=CO1.PPI.14927125&amp;isFromPublicArea=True&amp;isModal=False</t>
  </si>
  <si>
    <t>2021-01798</t>
  </si>
  <si>
    <t>https://community.secop.gov.co/Public/Tendering/ContractNoticePhases/View?PPI=CO1.PPI.14924289&amp;isFromPublicArea=True&amp;isModal=False</t>
  </si>
  <si>
    <t>2021-01799</t>
  </si>
  <si>
    <t>Prestación de servicios profesionales como contratista independiente, sin vínculo laboral por su propia cuenta y riesgo como profesional en el Proceso de Gestión Administrativa "Subproceso de Gestión Humana y del Conocimiento" del Fondo de Valorización del Municipio de Medellín</t>
  </si>
  <si>
    <t>UN (1) MES Y VEINTICINCO (25) DÍAS</t>
  </si>
  <si>
    <t>https://community.secop.gov.co/Public/Tendering/OpportunityDetail/Index?noticeUID=CO1.NTC.2229029&amp;isFromPublicArea=True&amp;isModal=False</t>
  </si>
  <si>
    <t>2021-01800</t>
  </si>
  <si>
    <t>https://community.secop.gov.co/Public/Tendering/OpportunityDetail/Index?noticeUID=CO1.NTC.2227339&amp;isFromPublicArea=True&amp;isModal=False</t>
  </si>
  <si>
    <t>2021-01801</t>
  </si>
  <si>
    <t>Prestación de servicios profesionales     como contratista independiente, sin  vínculo laboral por su propia cuenta y  riesgo como profesional en el Proceso de Comunicaciones del Fondo de Valorización del Municipio de Medellín</t>
  </si>
  <si>
    <t>https://community.secop.gov.co/Public/Tendering/OpportunityDetail/Index?noticeUID=CO1.NTC.2228780&amp;isFromPublicArea=True&amp;isModal=False</t>
  </si>
  <si>
    <t>2021-01802</t>
  </si>
  <si>
    <t>https://community.secop.gov.co/Public/Tendering/OpportunityDetail/Index?noticeUID=CO1.NTC.2227185&amp;isFromPublicArea=True&amp;isModal=False</t>
  </si>
  <si>
    <t>2021-01803</t>
  </si>
  <si>
    <t>Prestación de servicios personales como contratista independiente, sin vínculo laboral por su propia cuenta y riesgo como apoyo a la gestión en  el  proceso  de  Gestión  Financiera  "Subproceso  Gestión  contable" del Fondo de Valorización del Municipio de Medellín</t>
  </si>
  <si>
    <t>https://community.secop.gov.co/Public/Tendering/OpportunityDetail/Index?noticeUID=CO1.NTC.2229410&amp;isFromPublicArea=True&amp;isModal=False</t>
  </si>
  <si>
    <t>2021-01804</t>
  </si>
  <si>
    <t>Prestación de servicios profesionales como contratista independiente, sin vínculo laboral por su propia cuenta y riesgo como Ingeniero en el proceso de Tecnologías de la Información del Fondo de Valorización del Municipio de Medellín</t>
  </si>
  <si>
    <t>https://community.secop.gov.co/Public/Tendering/OpportunityDetail/Index?noticeUID=CO1.NTC.2229134&amp;isFromPublicArea=True&amp;isModal=False</t>
  </si>
  <si>
    <t>2021-01805</t>
  </si>
  <si>
    <t>https://community.secop.gov.co/Public/Tendering/OpportunityDetail/Index?noticeUID=CO1.NTC.2229246&amp;isFromPublicArea=True&amp;isModal=False</t>
  </si>
  <si>
    <t>2021-01806</t>
  </si>
  <si>
    <t>Prestación de servicios profesionales   como contratista independiente,  sin  vínculo laboral por su propia cuenta  y riesgo, como Abogada en el Proceso de  Gestión jurídica "Subproceso de trámites  legales" del Fondo de Valorización del Municipio de Medellín</t>
  </si>
  <si>
    <t>https://community.secop.gov.co/Public/Tendering/OpportunityDetail/Index?noticeUID=CO1.NTC.2227799&amp;isFromPublicArea=True&amp;isModal=False</t>
  </si>
  <si>
    <t>2021-01807</t>
  </si>
  <si>
    <t>Prestación de servicios profesionales   como contratista independiente,  sin  vínculo  laboral por su propia cuenta  y riesgo,  como Abogado de apoyo en el  proceso de Gestión jurídica "Subproceso   de Gestión Predial"  del Fondo de Valorización del Municipio de Medellín</t>
  </si>
  <si>
    <t>https://community.secop.gov.co/Public/Tendering/OpportunityDetail/Index?noticeUID=CO1.NTC.2228111&amp;isFromPublicArea=True&amp;isModal=False</t>
  </si>
  <si>
    <t>2021-01808</t>
  </si>
  <si>
    <t>Prestación de servicios profesionales   como contratista independiente, sin  vínculo laboral por su propia cuenta y riesgo como profesional en el proceso de Gestión Financiera y apoyo en liderar las actividades del subproceso de Gestión de recaudo, inversiones y pagos en el Fondo de Valorización del Municipio de Medellín</t>
  </si>
  <si>
    <t xml:space="preserve">DOS (2) MESES </t>
  </si>
  <si>
    <t>https://community.secop.gov.co/Public/Tendering/ContractNoticePhases/View?PPI=CO1.PPI.14849421&amp;isFromPublicArea=True&amp;isModal=False</t>
  </si>
  <si>
    <t>2021-01809</t>
  </si>
  <si>
    <t>Prestación de servicios profesionales como contratista independiente, sin vínculo laboral por su propia cuenta y riesgo como profesional en el Proceso de Planeación Estratégica en los Subprocesos de conceptualización y  estructura  técnica  de  valorización  y  formulación técnica  de  valorización;  y  planeación  financiera  y presupuestal del Fondo de Valorización del Municipio de Medellín</t>
  </si>
  <si>
    <t>https://community.secop.gov.co/Public/Tendering/OpportunityDetail/Index?noticeUID=CO1.NTC.2228596&amp;isFromPublicArea=True&amp;isModal=False</t>
  </si>
  <si>
    <t>2021-01810</t>
  </si>
  <si>
    <t>Prestación de servicios profesionales como contratista independiente,
sin vínculo laboral por su propia cuenta y riesgo, como profesional en el proceso de Planeación estratégica "subproceso de Planeación Institucional" del Fondo de Valorización de Medellín</t>
  </si>
  <si>
    <t>https://community.secop.gov.co/Public/Tendering/OpportunityDetail/Index?noticeUID=CO1.NTC.2228600&amp;isFromPublicArea=True&amp;isModal=False</t>
  </si>
  <si>
    <t>2021-01811</t>
  </si>
  <si>
    <t>Prestación de servicios profesionales como contratista independiente, sin vínculo laboral por su propia cuenta
y riesgo, como profesional en el proceso de Administración de Obras por Valorización del Fondo de Valorización del Municipio de Medellín</t>
  </si>
  <si>
    <t>https://community.secop.gov.co/Public/Tendering/OpportunityDetail/Index?noticeUID=CO1.NTC.2229104&amp;isFromPublicArea=True&amp;isModal=False</t>
  </si>
  <si>
    <t>2021-01812</t>
  </si>
  <si>
    <t>VICTOR DAVID MARTINEZ ANGULO</t>
  </si>
  <si>
    <t>TRES (3) MESES Y VEINTICUATRO (24) DÍAS</t>
  </si>
  <si>
    <t>https://community.secop.gov.co/Public/Tendering/OpportunityDetail/Index?noticeUID=CO1.NTC.2230668&amp;isFromPublicArea=True&amp;isModal=False</t>
  </si>
  <si>
    <t>2021-01815</t>
  </si>
  <si>
    <t>LEYDI JOANA GRAJALES RIVERA</t>
  </si>
  <si>
    <t>Prestación de servicios personales como contratista independiente, sin vínculo laboral por su propia cuenta y riesgo, como apoyo a la gestión en el direccionamiento estratégico en el Fondo de Valorización del Municipio de Medellín</t>
  </si>
  <si>
    <t>TRES (3) MESES y QUINCE (15) DÍAS</t>
  </si>
  <si>
    <t>https://community.secop.gov.co/Public/Tendering/OpportunityDetail/Index?noticeUID=CO1.NTC.2251558&amp;isFromPublicArea=True&amp;isModal=False</t>
  </si>
  <si>
    <t>2021-01816</t>
  </si>
  <si>
    <t>ANGÉLICA MARÍA MONTERROSA RODRIGUEZ</t>
  </si>
  <si>
    <t>Prestación de servicios profesionales como contratista independiente, sin vínculo  laboral por su propia cuenta y riesgo, como  profesional del proceso de Administración  de Obras por Valorización del Fondo de Valorización del Municipio de Medellín.</t>
  </si>
  <si>
    <t>TRES (3) MESES Y DIECISÉIS (16) DÍAS</t>
  </si>
  <si>
    <t>https://community.secop.gov.co/Public/Tendering/OpportunityDetail/Index?noticeUID=CO1.NTC.2251596&amp;isFromPublicArea=True&amp;isModal=False</t>
  </si>
  <si>
    <t>2021-01817</t>
  </si>
  <si>
    <t>DANIEL MAURICIO GÓMEZ ÁVALOS</t>
  </si>
  <si>
    <t>Prestación    de    servicios    personales    como    contratista independiente,  sin  vínculo  laboral  por  su  propia  cuenta  y riesgo como apoyo en el Subproceso de Gestión Predial del Fondo de Valorización del Municipio de Medellín</t>
  </si>
  <si>
    <t>TRES (3) MESES Y DIEZ (10) DÍAS</t>
  </si>
  <si>
    <t>https://community.secop.gov.co/Public/Tendering/ContractNoticePhases/View?PPI=CO1.PPI.15148084&amp;isFromPublicArea=True&amp;isModal=False</t>
  </si>
  <si>
    <t>2021-01818</t>
  </si>
  <si>
    <t>MARIA ISABEL MEDINA RUIZ</t>
  </si>
  <si>
    <t>Prestación de servicios personales como  contratistaindependiente, sin vínculo laboral por su propia cuenta y riesgo como  auxiliar Administrativa y Apoyo a  la  Gestión de los Procesos de Gestión Jurídica  y Gestión Financiera del Fondo de Valorización del Municipio de Medellín</t>
  </si>
  <si>
    <t>https://community.secop.gov.co/Public/Tendering/OpportunityDetail/Index?noticeUID=CO1.NTC.2264524&amp;isFromPublicArea=True&amp;isModal=False</t>
  </si>
  <si>
    <t>2021-01819</t>
  </si>
  <si>
    <t>UNIVERSIDAD DE ANTIOQUIA
Facultad de Ciencias Sociales y Humanas</t>
  </si>
  <si>
    <t>Contrato Interadministrativo para la realización de los sondeos de opinión y los estudios de capacidad de pago a los
residentes y propietarios de inmuebles localizados en el área de estudio o influencia de los proyectos desarrollados por el Fondo de Valorización del Municipio de Medellín</t>
  </si>
  <si>
    <t>CD 2021-01819</t>
  </si>
  <si>
    <t>TRES (3) MESES Y TRES (03) DÍAS</t>
  </si>
  <si>
    <t>https://community.secop.gov.co/Public/Tendering/OpportunityDetail/Index?noticeUID=CO1.NTC.2272795&amp;isFromPublicArea=True&amp;isModal=False</t>
  </si>
  <si>
    <t>https://community.secop.gov.co/Public/Tendering/ContractNoticePhases/View?PPI=CO1.PPI.15306747&amp;isFromPublicArea=True&amp;isModal=False</t>
  </si>
  <si>
    <t>2021-01822</t>
  </si>
  <si>
    <t>DOS (2) MESES y DOCE (12) DÍAS</t>
  </si>
  <si>
    <t>2021-01824</t>
  </si>
  <si>
    <t>ANA MARÍA CORREA ÁLVAREZ</t>
  </si>
  <si>
    <t>Prestación de servicios profesionales como contratista independiente, sin vínculo laboral por su propia cuenta y riesgo como profesional en el proceso de Gestión Financiera y apoyo en liderar las actividades del subproceso de Gestión de recaudo, inversiones y pagos en el Fondo de Valorización del Municipio de Medellín</t>
  </si>
  <si>
    <t>UN (1) MES Y VEINTINUEVE (29) DÍAS</t>
  </si>
  <si>
    <t>https://community.secop.gov.co/Public/Tendering/ContractNoticePhases/View?PPI=CO1.PPI.15780001&amp;isFromPublicArea=True&amp;isModal=False</t>
  </si>
  <si>
    <t>2021-01825</t>
  </si>
  <si>
    <t>Prestación de servicios personales como contratista independiente, sin vínculo laboral por su propia cuenta y riesgo como auxiliar administrativa y apoyo a la gestión al -Subproceso de Gestión Humana y del Conocimiento del Fondo de Valorización del Municipio de Medellín</t>
  </si>
  <si>
    <t>UN (1) MES Y VEINTIOCHO(28) DÍAS</t>
  </si>
  <si>
    <t>https://community.secop.gov.co/Public/Tendering/ContractNoticePhases/View?PPI=CO1.PPI.15779080&amp;isFromPublicArea=True&amp;isModal=False</t>
  </si>
  <si>
    <t>2021-01826</t>
  </si>
  <si>
    <t xml:space="preserve">JUAN FELIPE ARAQUE JARAMILLO </t>
  </si>
  <si>
    <t>Prestación de servicios profesionales comocontratistaindependiente, sin vínculo laboral por su propia cuenta y riesgocomoprofesionalenelProcesodeComunicacionesdel Fondo de Valorización del Municipio deMedellín</t>
  </si>
  <si>
    <t>UN (01) MES Y VEINTITRÉS (23) DÍAS</t>
  </si>
  <si>
    <t>https://community.secop.gov.co/Public/Tendering/ContractNoticePhases/View?PPI=CO1.PPI.15874252&amp;isFromPublicArea=True&amp;isModal=False</t>
  </si>
  <si>
    <t>2021-01827</t>
  </si>
  <si>
    <t>KELLY YULIET ZAPATA RESTREPO</t>
  </si>
  <si>
    <t>Prestación de servicios personales como contratista independiente, sin vínculo laboral por su propia cuenta y riesgo como apoyo a la gestión de la subdirección administrativa y financiera en el Fondo de Valorización del Municipio de Medellín.</t>
  </si>
  <si>
    <t>UN (1) MES Y VEINTIDOS(22) DÍAS</t>
  </si>
  <si>
    <t>https://community.secop.gov.co/Public/Tendering/ContractNoticePhases/View?PPI=CO1.PPI.15874286&amp;isFromPublicArea=True&amp;isModal=False</t>
  </si>
  <si>
    <t xml:space="preserve">ORACLE COLOMBIA LIMITADA
</t>
  </si>
  <si>
    <t>2021-01832</t>
  </si>
  <si>
    <t>IVAN DARIO RODRÍGUEZ OTALORA</t>
  </si>
  <si>
    <t>prestación de servicios profesionales de aforos vehiculares en diez (10) puntos de intersección en el barrio el poblado para el fondo de valorización del municipio de medellín.</t>
  </si>
  <si>
    <t>MC 015-2021</t>
  </si>
  <si>
    <t>https://community.secop.gov.co/Public/Tendering/ContractNoticePhases/View?PPI=CO1.PPI.16032752&amp;isFromPublicArea=True&amp;isModal=False</t>
  </si>
  <si>
    <t>2021-01833</t>
  </si>
  <si>
    <t>Prestación de servicios personales como contratista independiente,
sin vínculo laboral por su propia cuenta y riesgo, como apoyo a la
Dirección en el Fondo de Valorización del Municipio de Medellín.</t>
  </si>
  <si>
    <t>UN (01) MES</t>
  </si>
  <si>
    <t>https://community.secop.gov.co/Public/Tendering/OpportunityDetail/Index?noticeUID=CO1.NTC.2433114&amp;isFromPublicArea=True&amp;isModal=False</t>
  </si>
  <si>
    <t>2021-01834</t>
  </si>
  <si>
    <t>VEINTITRES (23) DÍAS</t>
  </si>
  <si>
    <t>https://community.secop.gov.co/Public/Tendering/OpportunityDetail/Index?noticeUID=CO1.NTC.2449159&amp;isFromPublicArea=True&amp;isModal=False</t>
  </si>
  <si>
    <t>https://community.secop.gov.co/Public/Tendering/OpportunityDetail/Index?noticeUID=CO1.NTC.2635569&amp;isFromPublicArea=True&amp;isModal=False</t>
  </si>
  <si>
    <t>https://community.secop.gov.co/Public/Tendering/OpportunityDetail/Index?noticeUID=CO1.NTC.3371958&amp;isFromPublicArea=True&amp;isModal=False</t>
  </si>
  <si>
    <t>CPS 149</t>
  </si>
  <si>
    <t>CPS 150</t>
  </si>
  <si>
    <t>PLINIO D´PAOLA PUCHE</t>
  </si>
  <si>
    <t>Prestación de servicios profesionales como contratista independiente, sin vínculo laboral por su propia cuenta y riesgo, como ingeniero(a) en el Proceso Conceptualización, estructuración y diseño de proyectos del Fondo de Valorización del Municipio de Medellín</t>
  </si>
  <si>
    <t>RITA INÉS CALLE JARAMILLO</t>
  </si>
  <si>
    <t>LUCIO ANNEO BERMUDEZ PALACIOS</t>
  </si>
  <si>
    <t>2022-02013</t>
  </si>
  <si>
    <t>LADY JOHANA GIRALDO JARAMILLO</t>
  </si>
  <si>
    <t>CPS 151</t>
  </si>
  <si>
    <t>01 MESES Y 21 DIAS</t>
  </si>
  <si>
    <t>Prestación de servicios personales como contratista independiente, sin vínculo laboral por su propia cuenta y riesgo, como apoyo a la gestión en el proceso de Gestión Administrativa "Subproceso de Gestión documental" del Fondo de Valorización de Medellín</t>
  </si>
  <si>
    <t>2022-02011</t>
  </si>
  <si>
    <t>2022-02012</t>
  </si>
  <si>
    <t>1 MESES 28 DIAS</t>
  </si>
  <si>
    <t>https://community.secop.gov.co/Public/Tendering/OpportunityDetail/Index?noticeUID=CO1.NTC.3498035&amp;isFromPublicArea=True&amp;isModal=False</t>
  </si>
  <si>
    <t>https://community.secop.gov.co/Public/Tendering/OpportunityDetail/Index?noticeUID=CO1.NTC.3497491&amp;isFromPublicArea=True&amp;isModal=False</t>
  </si>
  <si>
    <t>https://community.secop.gov.co/Public/Tendering/OpportunityDetail/Index?noticeUID=CO1.NTC.3511049&amp;isFromPublicArea=True&amp;isModal=False</t>
  </si>
  <si>
    <t>2022-02014</t>
  </si>
  <si>
    <t>ARIAFINA S.A.S</t>
  </si>
  <si>
    <t>901.293.228-7</t>
  </si>
  <si>
    <t>Prestar el Servicio PAAS de herramienta Bussiness Process Management Suite (BPMS) en modalidad Cloud Computing y apoyo en la automatización de procesos del Fondo de Valorización de Medellín</t>
  </si>
  <si>
    <t>CD-018-2022</t>
  </si>
  <si>
    <t>CUARENTA Y TRES DIAS</t>
  </si>
  <si>
    <t>2022-02015</t>
  </si>
  <si>
    <t>JAIME ALBERTO CARVAJAL MOLINA</t>
  </si>
  <si>
    <t>Prestación de servicios profesionales como contratista independiente, sin vínculo laboral por su propia cuenta y riesgo, como profesional en el proceso de planeación estratégica "Subproceso de Planeación Institucional" del Fondo de Valorización de Medellín.</t>
  </si>
  <si>
    <t>CPS 152</t>
  </si>
  <si>
    <t>01 MESES Y 03 DIAS</t>
  </si>
  <si>
    <t xml:space="preserve">UN (1) MESES </t>
  </si>
  <si>
    <t xml:space="preserve">TRES (03) MESES </t>
  </si>
  <si>
    <t>DOS (02) MESES</t>
  </si>
  <si>
    <t>SIETE (07) MESES</t>
  </si>
  <si>
    <t>DIEZ (10) MESES Y SIETE (7) DIAS</t>
  </si>
  <si>
    <t xml:space="preserve">SIETE (07) MESES </t>
  </si>
  <si>
    <t>https://community.secop.gov.co/Public/Tendering/OpportunityDetail/Index?noticeUID=CO1.NTC.3582017&amp;isFromPublicArea=True&amp;isModal=False</t>
  </si>
  <si>
    <t>2022-02016</t>
  </si>
  <si>
    <t>DIANA LUCIA MUÑOZ GUTIERREZ</t>
  </si>
  <si>
    <t>Prestación de servicios profesionales como contratista independiente, sin vínculo laboral por su propia cuenta y riesgo como Abogado (a) en el proceso de Gestión Contractual del Fondo de Valorización de Medellín</t>
  </si>
  <si>
    <t>CPS 153</t>
  </si>
  <si>
    <t>16 DIAS</t>
  </si>
  <si>
    <t>SEIS (06) MESES</t>
  </si>
  <si>
    <t>NATALIA ANDREA OROZCO</t>
  </si>
  <si>
    <t>DANIELA ALEJANDRA LOPEZ</t>
  </si>
  <si>
    <t xml:space="preserve">DAVID SANTIAGO HUERTAS </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</si>
  <si>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</si>
  <si>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Prestación de servicios profesionales especializados como contratista independiente, sin vínculo laboral por su propia cuenta y riesgo en el proceso de Gestión Administrativa del Fondo de Valorización del Distrito de Medellín</t>
  </si>
  <si>
    <t>Prestación de servicios profesionales como contratista independiente, sin vínculo laboral por su propia cuenta y riesgo, como abogado del proceso jurídico "subproceso de Gestión de Cobros" del Fondo de Valorización del Distrito de Medellín</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</si>
  <si>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</si>
  <si>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Prestación de servicios profesionales como contratista independiente, sin vínculo laboral por su propia cuenta y riesgo en el proceso de servicio al ciudadano del Fondo de Valorización del Distrito de Medellín.</t>
  </si>
  <si>
    <t>Servicios PAAS de herramienta Bussiness Process Management Suite (BPMS) en modalidad Cloud Computing y apoyo en la automatización de procesos del fondo de Valorización del Distrito de Medellín</t>
  </si>
  <si>
    <t>QUINCE (15) DIAS</t>
  </si>
  <si>
    <t>https://community.secop.gov.co/Public/Common/GoogleReCaptcha/Index?previousUrl=https%3a%2f%2fcommunity.secop.gov.co%2fPublic%2fTendering%2fOpportunityDetail%2fIndex%3fnoticeUID%3dCO1.NTC.3650367%26isFromPublicArea%3dTrue%26isModal%3dFalse</t>
  </si>
  <si>
    <t>AMP. 1-3 MESES, AMP.2-3, AMP 3-2 MESES, AMP.4-3 MESES, AMP. 5-2 MESES</t>
  </si>
  <si>
    <t>DIANA LUCIA MUÑOZ GUTIÉRREZ</t>
  </si>
  <si>
    <t>YOHANA ANDREA GUERRA CORREA</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</si>
  <si>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</si>
  <si>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Prestación de servicios profesionales como contratista independiente, sin vínculo laboral por su propia cuenta y riesgo como profesional en los Proceso de Gestión Financiera y Administración de la Contribución del Fondo de Valorización del Distrito de Medellín</t>
  </si>
  <si>
    <t xml:space="preserve">EDDY JAQUELINE JARAMILLO </t>
  </si>
  <si>
    <t>DORA INES PAREJA TABORDA</t>
  </si>
  <si>
    <t>JULIANA ANDREA PÉREZ ARBOLEDA</t>
  </si>
  <si>
    <t>Prestación de servicios personales como contratista independiente, sin vínculo laboral por su propia cuenta y riesgo como apoyo en el Proceso de Gestión Financiera y administración de la contribución del Fondo de Valorización del Distrito de Medellín</t>
  </si>
  <si>
    <t>Prestación de servicios profesionales especializados como contratista independiente, sin vínculo laboral por su propia cuenta y riesgo en el Proceso de Control Interno del Fondo de Valorización del Distrito de Medellín</t>
  </si>
  <si>
    <t>Prestación de servicios personales como contratista independiente, sin vínculo laboral por su propia cuenta y riesgo, como apoyo a la gestión en el Proceso de Tecnología de la Información del Fondo de Valorización del Distrito de Medellín</t>
  </si>
  <si>
    <t>Prestación de servicios profesionales como contratista independiente, sin vínculo laboral por su propia cuenta y riesgo como Abogado en el proceso de Gestión jurídica "Subproceso Gestión de Cobros" del Fondo de Valorización del Distrito de Medellín</t>
  </si>
  <si>
    <t xml:space="preserve"> 900.158.929-0</t>
  </si>
  <si>
    <t>DIANA PATRICIA ZAPATA URREGO</t>
  </si>
  <si>
    <t>Prestación de servicios profesionales como contratista independiente, sin vínculo laboral por su propia cuenta y riesgo, como Abogado en el proceso de Gestión jurídica "Subproceso de Gestión Predial" del Fondo de Valorización de Medellín</t>
  </si>
  <si>
    <t>Dos (02) meses</t>
  </si>
  <si>
    <t>Once (11) meses</t>
  </si>
  <si>
    <t>2023-02074</t>
  </si>
  <si>
    <t>Arrendamiento de inmuebles localizados en el Distrito de Medellín Cr. 65A No. 13-157, Aeropuerto Olaya Herrera, destinado para el funcionamiento del Fondo de Valorización del Distrito de Medellín, con la disponibilidad de espacio para los equipos, funcionarios y contratistas</t>
  </si>
  <si>
    <t>900205407-1</t>
  </si>
  <si>
    <t>CD 2023-005</t>
  </si>
  <si>
    <t>https://community.secop.gov.co/Public/Tendering/OpportunityDetail/Index?noticeUID=CO1.NTC.3902396&amp;isFromPublicArea=True&amp;isModal=False</t>
  </si>
  <si>
    <t>2023-02075</t>
  </si>
  <si>
    <t>CD 2023-004</t>
  </si>
  <si>
    <t>https://community.secop.gov.co/Public/Tendering/OpportunityDetail/Index?noticeUID=CO1.NTC.3904965&amp;isFromPublicArea=True&amp;isModal=False</t>
  </si>
  <si>
    <t>TRANSPORTES Y VIAJES TURISCAR S.A.S</t>
  </si>
  <si>
    <t>2023-02076</t>
  </si>
  <si>
    <t>SI 2023-001</t>
  </si>
  <si>
    <t>Servicio especial de transporte de pasajeros para el Fondo de Valorización del Distrito de Medellín</t>
  </si>
  <si>
    <t>811.040.774-5</t>
  </si>
  <si>
    <t>https://community.secop.gov.co/Public/Tendering/OpportunityDetail/Index?noticeUID=CO1.NTC.3705515&amp;isFromPublicArea=True&amp;isModal=False</t>
  </si>
  <si>
    <t>Prestación de servicios profesionales como contratista independiente, sin vínculo laboral por su propia cuenta y riesgo como Abogado(a) en el proceso de Gestión Contractual del Fondo de Valorización del Distrito de Medellín</t>
  </si>
  <si>
    <t>Contrato interadministrativo para el apoyo a la gestión en las actividades de servicio al ciudadano, cobro persuasivo y cobro preventivo en el Fondo de Valorización de Medellín</t>
  </si>
  <si>
    <t>JSESSICA ALEXANDA CASTRILLON</t>
  </si>
  <si>
    <t>Prestación del servicio integral de aseo y cafetería en el Fondo de Valorización del Distrito de Medellín</t>
  </si>
  <si>
    <t>Diez (10) meses</t>
  </si>
  <si>
    <t>YAMITH SNEIDER HOYOS SERNA</t>
  </si>
  <si>
    <t>Prestación de servicios profesionales como contratista independiente, sin vínculo laboral por su propia cuenta y riesgo como Ingeniero Forestal en los procesos de Administración de Obras por Valorización y Conceptualización, Estructuración y Diseño de Proyectos del Fondo de Valorización del Distrito de Medellín</t>
  </si>
  <si>
    <t>Tres (3) meses</t>
  </si>
  <si>
    <t>EVELYN AGUIRRE MOLINA</t>
  </si>
  <si>
    <t>Once (11) días</t>
  </si>
  <si>
    <t>2023-02090</t>
  </si>
  <si>
    <t>EMPRESA DEDESARROLLO URBANOEDU</t>
  </si>
  <si>
    <t>CD 2023-010</t>
  </si>
  <si>
    <t>https://community.secop.gov.co/Public/Tendering/OpportunityDetail/Index?noticeUID=CO1.NTC.4214674&amp;isFromPublicArea=True&amp;isModal=False</t>
  </si>
  <si>
    <t>CONTRATO INTERADMINISTRATIVO EN LA MODALIDAD DE MANDATO SIN REPRESENTACIÓN PARA DESARROLLAR LAS ETAPAS DE PRECONSTRUCCIÓN Y CONSTRUCCIÓN PARA LAS OBRAS DE LA AMPLIACIÓN SEGUNDA CALZADA AVENIDA 34, PASO A DESNIVEL CON LA LOMA DE LOS GONZÁLEZ Y OBRAS COMPLEMENTARIAS, BAJO LA METODOLOGÍA BIM-BUILDING INFORMATION MODELING, CON LAS INTERVENTORÍAS INDEPENDIENTES</t>
  </si>
  <si>
    <t>Veinte (20) meses</t>
  </si>
  <si>
    <t>DAVID SANTIAGO HUERTAS CASTANO</t>
  </si>
  <si>
    <t>2023-02091</t>
  </si>
  <si>
    <t>SA 2023-005</t>
  </si>
  <si>
    <t>GRM COLOMBIA SAS</t>
  </si>
  <si>
    <t>Servicio integral para almacenaje y custodia de archivos en el Fondo de Valorización del Distrito de Medellín.</t>
  </si>
  <si>
    <t>DUVAN ALBERTO GRACIANO GIRALDO</t>
  </si>
  <si>
    <t>https://community.secop.gov.co/Public/Tendering/OpportunityDetail/Index?noticeUID=CO1.NTC.4073249&amp;isFromPublicArea=True&amp;isModal=False</t>
  </si>
  <si>
    <t>2023-02148</t>
  </si>
  <si>
    <t>SA 2023-006</t>
  </si>
  <si>
    <t>DISTRIBUIDORA RED COMPUTO SAS</t>
  </si>
  <si>
    <t>Prestación del servicio integral de alquiler de equipos tecnológicos y suministro de licenciamiento de software requeridos para cumplir con las actividades del Fondo de Valorización del Distrito de Medellín</t>
  </si>
  <si>
    <t>Prestación de servicios profesionales especializados como contratista independiente, sin vínculo laboral por su propia cuenta y riesgo en el proceso de Gestión Financiera, subproceso "Planeación Financiera y Presupuestal" del Fondo de Valorización del Distrito de Medellín</t>
  </si>
  <si>
    <t>Prestación de servicios profesionales especializados como contratista independiente, sin vínculo laboral por su propia cuenta y riesgo en el proceso de Gestión Financiera "subproceso de Gestión de recaudo, inversiones y pagos" en el Fondo de Valorización del Distrito de Medellín</t>
  </si>
  <si>
    <t>Prestación de servicios personales como contratista independiente, sin vínculo laboral por su propia cuenta y riesgo, como apoyo a la Dirección en el Fondo de Valorización del Distrito de Medellín</t>
  </si>
  <si>
    <t>Prestación de servicios personales como contratista independiente, sin vínculo laboral por su propia cuenta y riesgo como apoyo administrativo en los procesos del Fondo de Valorización del Distrito de Medellín</t>
  </si>
  <si>
    <t>Prestación de servicios profesionales especializados como contratista independiente, sin vínculo laboral por su propia cuenta y riesgo, como abogado del proceso jurídico "subproceso de Gestión de Cobros" del Fondo de Valorización del Distrito de Medellín</t>
  </si>
  <si>
    <t>Prestación de servicios profesionales especializados como contratista independiente, sin vínculo laboral por su propia cuenta y riesgo, como abogado en el Procesos de Gestión Jurídica "Subproceso de Defensa jurídica y prevención del daño antijuridico" del Fondo de Valorización del Distrito de Medellín</t>
  </si>
  <si>
    <t>Prestación de servicios personales como contratista independiente, sin vínculo laboral por su propia cuenta y riesgo como apoyo al proceso de administración de la contribución del Fondo de Valorización del Distrito de Medellín</t>
  </si>
  <si>
    <t>Prestación de servicios profesionales como contratista independiente, sin vínculo laboral por su propia cuenta y riesgo en el proceso de servicio al ciudadano del Fondo de Valorización del Distrito de Medellín</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</si>
  <si>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</si>
  <si>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Prestación de servicios profesionales como contratista independiente, sin vínculo laboral por su propia cuenta y riesgo en el proceso de Gestión Financiera "subproceso de Gestión de recaudo, inversiones y pagos" en el Fondo de Valorización del Distrito de Medellín</t>
  </si>
  <si>
    <t>Prestación de servicios personales como contratista independiente, sin vínculo laboral por su propia cuenta y riesgo como tramitador y apoyo a la gestión del Fondo de Valorización del Distrito de Medellín</t>
  </si>
  <si>
    <t>Prestación de servicios profesionales especializados como contratista independiente, sin vínculo laboral por su propia cuenta y riesgo, en el proceso de Administración de la Contribución "subprocesos de Facturación y Cartera" del Fondo de Valorización del Distrito de Medellín</t>
  </si>
  <si>
    <t>Prestación de servicios profesionales como contratista independiente, sin vínculo laboral por su propia cuenta y riesgo como Abogada de apoyo en el proceso de Gestión jurídica "Subproceso Gestión de Cobros" del Fondo de Valorización del Distrito de Medellín</t>
  </si>
  <si>
    <t>Prestación de servicios personales como contratista independiente, sin vínculo laboral por su propia cuenta y riesgo, como apoyo en el "Subproceso de Gestión Predial" del Fondo de Valorización del Distrito de Medellín</t>
  </si>
  <si>
    <t>Prestación de servicios profesionales especializados como contratista independiente, sin vínculo laboral por su propia cuenta y riesgo, como Ingeniero en el proceso de Administración de Obras por Valorización del Fondo de Valorización del Distrito de Medellín</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</si>
  <si>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</si>
  <si>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Ocho (8) meses</t>
  </si>
  <si>
    <t>https://community.secop.gov.co/Public/Tendering/OpportunityDetail/Index?noticeUID=CO1.NTC.4236258&amp;isFromPublicArea=True&amp;isModal=False</t>
  </si>
  <si>
    <t>Prestación de servicios profesionales como contratista independiente, sin vínculo laboral por su propia cuenta y riesgo en el Proceso Conceptualización, estructuración y diseño de proyectos del Fondo de Valorización del Distrito de Medellín</t>
  </si>
  <si>
    <t>Prestación de servicios personales como contratista independiente, sin vínculo laboral por su propia cuenta y riesgo como apoyo en el Proceso de Gestión Financiera y administración de la contribución del Fondo de Valorización del Distrito de Medellín.</t>
  </si>
  <si>
    <t>CARLOS ALBERTO BENITEZ AGUIRRE</t>
  </si>
  <si>
    <t>Prestación de servicios profesionales especializados como contratista independiente, sin vínculo laboral por su propia cuenta y riesgo, en el proceso de planeación estratégica Subproceso de Planeación Institucional del Fondo de Valorización del Distrito de Medellín</t>
  </si>
  <si>
    <t>2023-02168</t>
  </si>
  <si>
    <t>DIRECTORA GENERAL</t>
  </si>
  <si>
    <t>2023-125</t>
  </si>
  <si>
    <t>Ciento setenta y ocho (178) dias</t>
  </si>
  <si>
    <t>https://community.secop.gov.co/Public/Tendering/OpportunityDetail/Index?noticeUID=CO1.NTC.4691592&amp;isFromPublicArea=True&amp;isModal=False</t>
  </si>
  <si>
    <t>Adquisición de firma digital con un (1) token físico que permita la expedición de certificación electrónica para el Fondo de Valorización de Medellín</t>
  </si>
  <si>
    <t>2023-02174</t>
  </si>
  <si>
    <t>Actualización, mantenimiento, soporte y ajustes al sistema financiero-contable ERP-SAFIX, en modalidad software como servicio (SAAS)</t>
  </si>
  <si>
    <t>CD 2023-018</t>
  </si>
  <si>
    <t>Cinco (05) meses y trece (13) días</t>
  </si>
  <si>
    <t>https://community.secop.gov.co/Public/Tendering/OpportunityDetail/Index?noticeUID=CO1.NTC.4755211&amp;isFromPublicArea=True&amp;isModal=False</t>
  </si>
  <si>
    <t>2019</t>
  </si>
  <si>
    <t>Trim.2</t>
  </si>
  <si>
    <t>TIENDA VIRTUAL</t>
  </si>
  <si>
    <t>2023-02181</t>
  </si>
  <si>
    <t>2023-02183</t>
  </si>
  <si>
    <t>2023-02185</t>
  </si>
  <si>
    <t>2023-02192</t>
  </si>
  <si>
    <t>2023-02193</t>
  </si>
  <si>
    <t>2023-02194</t>
  </si>
  <si>
    <t>2023-02195</t>
  </si>
  <si>
    <t>2023-02196</t>
  </si>
  <si>
    <t>2023-02197</t>
  </si>
  <si>
    <t>2023-02198</t>
  </si>
  <si>
    <t>2023-02199</t>
  </si>
  <si>
    <t>2023-02208</t>
  </si>
  <si>
    <t>2023-02211</t>
  </si>
  <si>
    <t>2023-02212</t>
  </si>
  <si>
    <t>SANDRA BIBIANA MEJIA HOYOS</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</si>
  <si>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</si>
  <si>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en el Proceso de Planeación "Subproceso de Conceptualización y estructura técnica de Valorización" del Fondo de Valorización del Distrito de Medellín</t>
  </si>
  <si>
    <t>CPS 2023-132</t>
  </si>
  <si>
    <t>CPS 2023-134</t>
  </si>
  <si>
    <t>CPS 2023-136</t>
  </si>
  <si>
    <t>CPS 2023-143</t>
  </si>
  <si>
    <t>CPS 2023-144</t>
  </si>
  <si>
    <t>CPS 2023-145</t>
  </si>
  <si>
    <t>CPS 2023-146</t>
  </si>
  <si>
    <t>CPS 2023-147</t>
  </si>
  <si>
    <t>CPS 2023-148</t>
  </si>
  <si>
    <t>CPS 2023-149</t>
  </si>
  <si>
    <t>CPS 2023-150</t>
  </si>
  <si>
    <t>CPS 2023-159</t>
  </si>
  <si>
    <t>CPS 2023-162</t>
  </si>
  <si>
    <t>CPS 2023-163</t>
  </si>
  <si>
    <t>Ciento cuarenta y dos (142) dias</t>
  </si>
  <si>
    <t>https://community.secop.gov.co/Public/Tendering/OpportunityDetail/Index?noticeUID=CO1.NTC.4829512&amp;isFromPublicArea=True&amp;isModal=False</t>
  </si>
  <si>
    <t>https://community.secop.gov.co/Public/Tendering/OpportunityDetail/Index?noticeUID=CO1.NTC.4829423&amp;isFromPublicArea=True&amp;isModal=False</t>
  </si>
  <si>
    <t>https://community.secop.gov.co/Public/Tendering/OpportunityDetail/Index?noticeUID=CO1.NTC.4829930&amp;isFromPublicArea=True&amp;isModal=False</t>
  </si>
  <si>
    <t>https://community.secop.gov.co/Public/Tendering/OpportunityDetail/Index?noticeUID=CO1.NTC.4829953&amp;isFromPublicArea=True&amp;isModal=False</t>
  </si>
  <si>
    <t>https://community.secop.gov.co/Public/Tendering/OpportunityDetail/Index?noticeUID=CO1.NTC.4829881&amp;isFromPublicArea=True&amp;isModal=False</t>
  </si>
  <si>
    <t>https://community.secop.gov.co/Public/Tendering/OpportunityDetail/Index?noticeUID=CO1.NTC.4829894&amp;isFromPublicArea=True&amp;isModal=False</t>
  </si>
  <si>
    <t>https://community.secop.gov.co/Public/Tendering/OpportunityDetail/Index?noticeUID=CO1.NTC.4830203&amp;isFromPublicArea=True&amp;isModal=False</t>
  </si>
  <si>
    <t>https://community.secop.gov.co/Public/Tendering/OpportunityDetail/Index?noticeUID=CO1.NTC.4829978&amp;isFromPublicArea=True&amp;isModal=False</t>
  </si>
  <si>
    <t>https://community.secop.gov.co/Public/Tendering/OpportunityDetail/Index?noticeUID=CO1.NTC.4830219&amp;isFromPublicArea=True&amp;isModal=False</t>
  </si>
  <si>
    <t>https://community.secop.gov.co/Public/Tendering/OpportunityDetail/Index?noticeUID=CO1.NTC.4829992&amp;isFromPublicArea=True&amp;isModal=False</t>
  </si>
  <si>
    <t>https://community.secop.gov.co/Public/Tendering/ContractNoticePhases/View?PPI=CO1.PPI.26649338&amp;isFromPublicArea=True&amp;isModal=False</t>
  </si>
  <si>
    <t>https://community.secop.gov.co/Public/Tendering/OpportunityDetail/Index?noticeUID=CO1.NTC.4830727&amp;isFromPublicArea=True&amp;isModal=False</t>
  </si>
  <si>
    <t>https://community.secop.gov.co/Public/Tendering/OpportunityDetail/Index?noticeUID=CO1.NTC.4832023&amp;isFromPublicArea=True&amp;isModal=False</t>
  </si>
  <si>
    <t>https://community.secop.gov.co/Public/Tendering/OpportunityDetail/Index?noticeUID=CO1.NTC.4831677&amp;isFromPublicArea=True&amp;isModal=False</t>
  </si>
  <si>
    <t>2023-02222</t>
  </si>
  <si>
    <t>KELLY JIMENEZ PEREZ</t>
  </si>
  <si>
    <t>Prestación de servicios profesionales como contratista independiente, sin vínculo laboral por su propia cuenta y riesgo, como profesional en el proceso de Gestión Administrativa "Subproceso de Gestión documental" del Fondo de Valorización del Distrito de Medellín</t>
  </si>
  <si>
    <t>CPS 2023-174</t>
  </si>
  <si>
    <t>Ciento treinta y seis (136) dias</t>
  </si>
  <si>
    <t>https://community.secop.gov.co/Public/Tendering/OpportunityDetail/Index?noticeUID=CO1.NTC.4853725&amp;isFromPublicArea=True&amp;isModal=False</t>
  </si>
  <si>
    <t>2023-02225</t>
  </si>
  <si>
    <t>ARIAFINA S.A.S.</t>
  </si>
  <si>
    <t>CD 2023-019</t>
  </si>
  <si>
    <t>Ciento dieciseis (116) dias</t>
  </si>
  <si>
    <t>https://community.secop.gov.co/Public/Tendering/OpportunityDetail/Index?noticeUID=CO1.NTC.4912780&amp;isFromPublicArea=True&amp;isModal=False</t>
  </si>
  <si>
    <t>2023-02230</t>
  </si>
  <si>
    <t>YURLEY TATIANA PALACIO LOPEZ</t>
  </si>
  <si>
    <t>CPS 2023-177</t>
  </si>
  <si>
    <t>Ciento diez (110) dias</t>
  </si>
  <si>
    <t>https://community.secop.gov.co/Public/Tendering/OpportunityDetail/Index?noticeUID=CO1.NTC.4943334&amp;isFromPublicArea=True&amp;isModal=False</t>
  </si>
  <si>
    <t>https://community.secop.gov.co/Public/Tendering/OpportunityDetail/Index?noticeUID=CO1.NTC.5022261&amp;isFromPublicArea=True&amp;isModal=False</t>
  </si>
  <si>
    <t>2023-02236</t>
  </si>
  <si>
    <t>GUSTAVO ADOLFO ARBELAEZ NARANJO</t>
  </si>
  <si>
    <t>Prestación de servicios profesionales especializados como contratista independiente, sin vínculo laboral por su propia cuenta y riesgo como asesor jurídico a la Dirección General del Fondo de Valorización de Medellín</t>
  </si>
  <si>
    <t>CPS 2023-182</t>
  </si>
  <si>
    <t>Ochenta y sies (86) dias</t>
  </si>
  <si>
    <t>https://community.secop.gov.co/Public/Tendering/OpportunityDetail/Index?noticeUID=CO1.NTC.5038647&amp;isFromPublicArea=True&amp;isModal=False</t>
  </si>
  <si>
    <t>2023-02237</t>
  </si>
  <si>
    <t>CPS 2023-185</t>
  </si>
  <si>
    <t>Ochenta y dos (82) dias</t>
  </si>
  <si>
    <t>https://community.secop.gov.co/Public/Tendering/OpportunityDetail/Index?noticeUID=CO1.NTC.5050878&amp;isFromPublicArea=True&amp;isModal=False</t>
  </si>
  <si>
    <t>2023-02238</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</si>
  <si>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</si>
  <si>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CPS 2023-183</t>
  </si>
  <si>
    <t>https://community.secop.gov.co/Public/Tendering/OpportunityDetail/Index?noticeUID=CO1.NTC.5047855&amp;isFromPublicArea=True&amp;isModal=False</t>
  </si>
  <si>
    <t>Ochenta y tres (83) dias</t>
  </si>
  <si>
    <t>Setenta y cinco (75) dias</t>
  </si>
  <si>
    <t>2023-02245</t>
  </si>
  <si>
    <t>Contrato interadministrativo para realizar las actividades de servicio al ciudadano en el Fondo de Valorización de Medellín - FONVALMED</t>
  </si>
  <si>
    <t>CD2023-020</t>
  </si>
  <si>
    <t>OLGA LUCIA PORRAS</t>
  </si>
  <si>
    <t>https://community.secop.gov.co/Public/Tendering/OpportunityDetail/Index?noticeUID=CO1.NTC.5123322&amp;isFromPublicArea=True&amp;isModal=False</t>
  </si>
  <si>
    <t>2023-02246</t>
  </si>
  <si>
    <t>Contrato interadministrativo para la prestación de servicio telecomunicaciones unificadas y de seguridad perimetral, que incluye alquiler de equipos para el Fondo de Valorización de Medellín</t>
  </si>
  <si>
    <t>CD2023-021</t>
  </si>
  <si>
    <t>LESLY TATIANA SANCHEZ</t>
  </si>
  <si>
    <t>https://community.secop.gov.co/Public/Tendering/OpportunityDetail/Index?noticeUID=CO1.NTC.5123448&amp;isFromPublicArea=True&amp;isModal=False</t>
  </si>
  <si>
    <t>Prestación de servicios profesionales como contratista independiente, sin vínculo laboral por su propia cuenta y riesgo, en el Proceso de Administración de Obra por Valorización "Subproceso Ambiental y Social" del Fondo de Valorización del Distrito de Medellín</t>
  </si>
  <si>
    <t>Ampliación N° 1 del plazo inicial del contrato por un (1) mes contado a partir del primero (01) hasta el treinta y uno (31) de enero de 2024, ambas fechas inclusive</t>
  </si>
  <si>
    <t>Ampliación No 1 del plazo inicial del contrato por un (1) mes contado a partir del primero (01) hasta el treinta y uno (31) de enero de 2024, ambas fechas inclusive</t>
  </si>
  <si>
    <t>Ampliación No 1 del plazo inicial del contrato por dos (02) meses contados a partir del primero (01) de enero hasta el veintinueve (29) de febrero de 2024, ambas fechas inclusive</t>
  </si>
  <si>
    <t>Otrosí No 1 aplicar el incremento del IPC a los valores unitarios Este valor es correspondiente con el ajuste del IPC, proyectado por el equipo técnico del Banco de la República, el cual presentó su Informe de Política Monetaria en el que hizo una proyección del IPC del 9,8% al finalizar el 2023. Por tal razón basados en lo anterior desde la ENTIDAD se aproxima el IPC al 10% para esta modificación contractual</t>
  </si>
  <si>
    <t>1. TRES (03) MESES 
2. NUEVE (09) MESES
3. DOS (02) MESES</t>
  </si>
  <si>
    <t>Otrosí No 1 en el sentido de ajustar las tarifas correspondientes a los servicios de distribución masiva de los documentos de cobro local, distribución masiva de los documentos de cobro Nacional y distribución especializada oficios generales del servicio de acuerdo a lo definido por la CRC (Comisión de regulación de comunicaciones), y aceptar la propuesta presentada por EL CONTRATISTA correspondiente a otros servicios</t>
  </si>
  <si>
    <t>Ampliación No 1 del plazo inicial del contrato por un (01) mes contado a partir del primero (01) de enero hasta el treinta y uno (31) de enero de 2024</t>
  </si>
  <si>
    <t>Ampliación Nº1 por dos (2) meses más del 01 de enero hasta el 29 de febrero de 2024</t>
  </si>
  <si>
    <t>Ampliación N° 1 por dos (2) meses más, comprendidos entre el 1 de enero y el 29 de febrero de 2024, ambas fechas inclusive</t>
  </si>
  <si>
    <t>Ampliación Nº 1 por un (1) mes y veinticinco (25) días más del 1 de enero hasta el 25 de febrero de 2024</t>
  </si>
  <si>
    <t>Ampliación Nº 1 por dos (2) meses más del 1 de enero hasta el 29 de febrero de 2024</t>
  </si>
  <si>
    <t>Ampliación Nº 1 por un (1) mes y once (11) días más del 1 de enero hasta el 11 de febrero de 2024</t>
  </si>
  <si>
    <t>Ampliación Nº 1 por dos (2) meses más, desde el 1 de enero hasta el 29 de febrero de 2024</t>
  </si>
  <si>
    <t>Ampliación Nº 1 por dos (2) meses más desde el 1 de enero hasta el 29 de febrero de 2024</t>
  </si>
  <si>
    <t>Ampliación Nº 1 por dos (2) meses, del 1 de enero hasta el 29 de febrero de 2024</t>
  </si>
  <si>
    <t>Ampliación Nº 1 por un (1) mes, del 1 de enero hasta el 31 enero de 2024</t>
  </si>
  <si>
    <t>Otrosi 1 Ampliar el alcance técnico del objeto en el sentido de realizar el Otrosí No. 01 en solución vial a nivel a solución vial a desnivel del contrato 2022-01962.el cual quedara así
Otrosi 2 Modificar la cláusula Cuarta: Forma de pago. FONVALMED pagará los valores totales de los componentes de la siguiente manera</t>
  </si>
  <si>
    <t>Ampliación No. 1 al plazo inicial en cuatro (04) meses contado a partir del treinta y uno (31) de agosto hasta el treinta y uno (31) de diciembre de 2023, ambas fechas inclusive
Ampliacion No 2 Modificar la SEGUNDA: DURACIÓN. en el sentido prorrogar el plazo del contrato en ochenta y cinco (85) días contados a partir del primero (01) de enero hasta el 26 de marzo de 2024</t>
  </si>
  <si>
    <t>2024-02251</t>
  </si>
  <si>
    <t>2024-02252</t>
  </si>
  <si>
    <t>NATALIA ANDREA PEREZ ROAS</t>
  </si>
  <si>
    <t>CPS 2024-001</t>
  </si>
  <si>
    <t>Cincuenta y nueve (59) dias</t>
  </si>
  <si>
    <t>https://community.secop.gov.co/Public/Tendering/OpportunityDetail/Index?noticeUID=CO1.NTC.5383392&amp;isFromPublicArea=True&amp;isModal=False</t>
  </si>
  <si>
    <t>CPS 2024-002</t>
  </si>
  <si>
    <t>Cincuenta y ocho (58) dias</t>
  </si>
  <si>
    <t>https://community.secop.gov.co/Public/Tendering/OpportunityDetail/Index?noticeUID=CO1.NTC.5386898&amp;isFromPublicArea=True&amp;isModal=False</t>
  </si>
  <si>
    <t>2024-02253</t>
  </si>
  <si>
    <t>2024-02254</t>
  </si>
  <si>
    <t>2024-02255</t>
  </si>
  <si>
    <t>2024-02256</t>
  </si>
  <si>
    <t>2024-02257</t>
  </si>
  <si>
    <t>2024-02258</t>
  </si>
  <si>
    <t>2024-02259</t>
  </si>
  <si>
    <t>2024-02260</t>
  </si>
  <si>
    <t>NELSI AMPARO QUINTERO NARANJO</t>
  </si>
  <si>
    <t>CPS 2024-003</t>
  </si>
  <si>
    <t>CPS 2024-004</t>
  </si>
  <si>
    <t>CPS 2024-005</t>
  </si>
  <si>
    <t>CPS 2024-006</t>
  </si>
  <si>
    <t>CPS 2024-007</t>
  </si>
  <si>
    <t>CPS 2024-008</t>
  </si>
  <si>
    <t>CPS 2024-009</t>
  </si>
  <si>
    <t>CPS 2024-010</t>
  </si>
  <si>
    <t>CPS 2024-011</t>
  </si>
  <si>
    <t>CPS 2024-012</t>
  </si>
  <si>
    <t>2024-02261</t>
  </si>
  <si>
    <t>2024-02262</t>
  </si>
  <si>
    <t>CPS 2024-013</t>
  </si>
  <si>
    <t>CPS 2024-014</t>
  </si>
  <si>
    <t>CPS 2024-015</t>
  </si>
  <si>
    <t>CPS 2024-016</t>
  </si>
  <si>
    <t>CPS 2024-017</t>
  </si>
  <si>
    <t>CPS 2024-018</t>
  </si>
  <si>
    <t>CPS 2024-019</t>
  </si>
  <si>
    <t>CPS 2024-020</t>
  </si>
  <si>
    <t>2024-02264</t>
  </si>
  <si>
    <t>2024-02265</t>
  </si>
  <si>
    <t>2024-02266</t>
  </si>
  <si>
    <t>2024-02267</t>
  </si>
  <si>
    <t>2024-02268</t>
  </si>
  <si>
    <t>2024-02269</t>
  </si>
  <si>
    <t>2024-02270</t>
  </si>
  <si>
    <t>CAROLINA JIMENEZ ZÚÑIGA</t>
  </si>
  <si>
    <t>LUISA FERNANDA JIMÉNEZ TABORDA</t>
  </si>
  <si>
    <t>MARÍA PAULA GARAVITO HENÁNDEZ.</t>
  </si>
  <si>
    <t>Cincuenta y dos (52) dias</t>
  </si>
  <si>
    <t>GESTION DOCUMENTAL</t>
  </si>
  <si>
    <t>https://community.secop.gov.co/Public/Tendering/OpportunityDetail/Index?noticeUID=CO1.NTC.5412539&amp;isFromPublicArea=True&amp;isModal=False</t>
  </si>
  <si>
    <t>CD 2024-001</t>
  </si>
  <si>
    <t>Cincuenta y tres (53) dias</t>
  </si>
  <si>
    <t>GESTION COBROS</t>
  </si>
  <si>
    <t>https://community.secop.gov.co/Public/Tendering/OpportunityDetail/Index?noticeUID=CO1.NTC.5405809&amp;isFromPublicArea=True&amp;isModal=False</t>
  </si>
  <si>
    <t>https://community.secop.gov.co/Public/Tendering/OpportunityDetail/Index?noticeUID=CO1.NTC.5405838&amp;isFromPublicArea=True&amp;isModal=False</t>
  </si>
  <si>
    <t>https://community.secop.gov.co/Public/Tendering/OpportunityDetail/Index?noticeUID=CO1.NTC.5406042&amp;isFromPublicArea=True&amp;isModal=False</t>
  </si>
  <si>
    <t>Prestación de servicios profesionales como contratista independiente, sin vínculo laboral por su propia cuenta y riesgo, como Abogada en el Proceso de Gestión jurídica "Subproceso de trámites legales" del Fondo de Valorización del Distrito de Medellín</t>
  </si>
  <si>
    <t>TRAMITES LEGALES</t>
  </si>
  <si>
    <t>https://community.secop.gov.co/Public/Tendering/OpportunityDetail/Index?noticeUID=CO1.NTC.5406062&amp;isFromPublicArea=True&amp;isModal=False</t>
  </si>
  <si>
    <t>https://community.secop.gov.co/Public/Tendering/OpportunityDetail/Index?noticeUID=CO1.NTC.5406533&amp;isFromPublicArea=True&amp;isModal=False</t>
  </si>
  <si>
    <t>https://community.secop.gov.co/Public/Tendering/OpportunityDetail/Index?noticeUID=CO1.NTC.5406563&amp;isFromPublicArea=True&amp;isModal=False</t>
  </si>
  <si>
    <t>Prestación de servicios profesionales como contratista independiente, sin vínculo laboral por su propia cuenta y riesgo, como Abogado en el subproceso de Gestión Predial del Fondo de Valorización del Distrito de Medellín</t>
  </si>
  <si>
    <t>GESTION PREDIAL</t>
  </si>
  <si>
    <t>https://community.secop.gov.co/Public/Tendering/ContractNoticePhases/View?PPI=CO1.PPI.29122068&amp;isFromPublicArea=True&amp;isModal=False</t>
  </si>
  <si>
    <t>Prestación de servicios profesionales como contratista independiente sin vínculo laboral por su propia cuenta y riesgo como apoyo al proceso administrativo del Fondo de Valorización del Distrito Medellín</t>
  </si>
  <si>
    <t>https://community.secop.gov.co/Public/Tendering/OpportunityDetail/Index?noticeUID=CO1.NTC.5406308&amp;isFromPublicArea=True&amp;isModal=False</t>
  </si>
  <si>
    <t>OBRAS</t>
  </si>
  <si>
    <t>https://community.secop.gov.co/Public/Tendering/OpportunityDetail/Index?noticeUID=CO1.NTC.5412449&amp;isFromPublicArea=True&amp;isModal=False</t>
  </si>
  <si>
    <t>SOCIEDAD CAMERAL DE CERTIFICACION DIGITAL - CERTICAMARA S.A.</t>
  </si>
  <si>
    <t>Quince (15) dias</t>
  </si>
  <si>
    <t>https://community.secop.gov.co/Public/Tendering/ContractNoticePhases/View?PPI=CO1.PPI.29269249&amp;isFromPublicArea=True&amp;isModal=False</t>
  </si>
  <si>
    <t>Cuarenta y siete (47) dias</t>
  </si>
  <si>
    <t>https://community.secop.gov.co/Public/Tendering/OpportunityDetail/Index?noticeUID=CO1.NTC.5436670&amp;isFromPublicArea=True&amp;isModal=False</t>
  </si>
  <si>
    <t>YESSICA VALLEJO RAMIREZ</t>
  </si>
  <si>
    <t>https://community.secop.gov.co/Public/Tendering/OpportunityDetail/Index?noticeUID=CO1.NTC.5438632&amp;isFromPublicArea=True&amp;isModal=False</t>
  </si>
  <si>
    <t>Prestación de servicios profesionales como contratista independiente, sin vínculo laboral por su propia cuenta y riesgo para asesorar a la Dirección del Fondo de Valorización de Medellín- FONVALMED, en acompañamiento y soporte técnico a las actuaciones administrativas y de gestión en desarrollo de los planes, programas y proyectos, que permitan el cumplimiento de las metas de la Entidad</t>
  </si>
  <si>
    <t>Ciento ochenta (180) dias</t>
  </si>
  <si>
    <t>https://community.secop.gov.co/Public/Tendering/OpportunityDetail/Index?noticeUID=CO1.NTC.5439029&amp;isFromPublicArea=True&amp;isModal=False</t>
  </si>
  <si>
    <t>https://community.secop.gov.co/Public/Tendering/OpportunityDetail/Index?noticeUID=CO1.NTC.5438685&amp;isFromPublicArea=True&amp;isModal=False</t>
  </si>
  <si>
    <t>https://community.secop.gov.co/Public/Tendering/ContractNoticePhases/View?PPI=CO1.PPI.29206597&amp;isFromPublicArea=True&amp;isModal=False</t>
  </si>
  <si>
    <t>https://community.secop.gov.co/Public/Tendering/OpportunityDetail/Index?noticeUID=CO1.NTC.5439007&amp;isFromPublicArea=True&amp;isModal=False</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</si>
  <si>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</si>
  <si>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Noventa (90) dias</t>
  </si>
  <si>
    <t>TALENTO HUMANO</t>
  </si>
  <si>
    <t>https://community.secop.gov.co/Public/Tendering/OpportunityDetail/Index?noticeUID=CO1.NTC.5438437&amp;isFromPublicArea=True&amp;isModal=False</t>
  </si>
  <si>
    <t>VALENTINA TABORDA HENAO</t>
  </si>
  <si>
    <t>2024-02271</t>
  </si>
  <si>
    <t>2024-02272</t>
  </si>
  <si>
    <t>Prestación de servicios profesionales como contratista independiente, sin vínculo laboral por su propia cuenta y riesgo como apoyo en el proceso de comunicaciones en el Fondo de Valorización del Distrito de Medellín</t>
  </si>
  <si>
    <t>Cuarenta y seis (46) dias</t>
  </si>
  <si>
    <t>https://community.secop.gov.co/Public/Tendering/OpportunityDetail/Index?noticeUID=CO1.NTC.5445571&amp;isFromPublicArea=True&amp;isModal=False</t>
  </si>
  <si>
    <t>MARIA PAULINA POSADA JIMENEZ</t>
  </si>
  <si>
    <t>https://community.secop.gov.co/Public/Tendering/OpportunityDetail/Index?noticeUID=CO1.NTC.5445198&amp;isFromPublicArea=True&amp;isModal=False</t>
  </si>
  <si>
    <t>CPS 2024-021</t>
  </si>
  <si>
    <t>DAVID ALEJANDRO CEBALLOS ORREGO</t>
  </si>
  <si>
    <t>Prestación de servicios profesionales como contratista independiente, sin vínculo laboral por su propia cuenta y riesgo, como abogado para apoyar la gestión de cobro coactivo y demás actividades del área jurídica, en el Fondo de Valorización del Distrito de Medellín</t>
  </si>
  <si>
    <t>CPS 2024-022</t>
  </si>
  <si>
    <t>2024-02273</t>
  </si>
  <si>
    <t>2024-02274</t>
  </si>
  <si>
    <t>2024-02275</t>
  </si>
  <si>
    <t>2024-02276</t>
  </si>
  <si>
    <t>CPS 2024-023</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</si>
  <si>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</si>
  <si>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CPS 2024-024</t>
  </si>
  <si>
    <t>CPS 2024-025</t>
  </si>
  <si>
    <t>2024-02279</t>
  </si>
  <si>
    <t>CPS 2024-026</t>
  </si>
  <si>
    <t>2024-02263</t>
  </si>
  <si>
    <t xml:space="preserve">Cuarenta (40) dias </t>
  </si>
  <si>
    <t>https://community.secop.gov.co/Public/Tendering/OpportunityDetail/Index?noticeUID=CO1.NTC.5484459&amp;isFromPublicArea=True&amp;isModal=False</t>
  </si>
  <si>
    <t>https://community.secop.gov.co/Public/Tendering/OpportunityDetail/Index?noticeUID=CO1.NTC.5484736&amp;isFromPublicArea=True&amp;isModal=False</t>
  </si>
  <si>
    <t>https://community.secop.gov.co/Public/Tendering/OpportunityDetail/Index?noticeUID=CO1.NTC.5485201&amp;isFromPublicArea=True&amp;isModal=False</t>
  </si>
  <si>
    <t>https://community.secop.gov.co/Public/Tendering/OpportunityDetail/Index?noticeUID=CO1.NTC.5485359&amp;isFromPublicArea=True&amp;isModal=False</t>
  </si>
  <si>
    <t>FABIO ALEJANDRO MACIAS REsTREPO</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</si>
  <si>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</si>
  <si>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https://community.secop.gov.co/Public/Tendering/OpportunityDetail/Index?noticeUID=CO1.NTC.5486136&amp;isFromPublicArea=True&amp;isModal=False</t>
  </si>
  <si>
    <t>2024-02280</t>
  </si>
  <si>
    <t>2024-02281</t>
  </si>
  <si>
    <t>2024-02282</t>
  </si>
  <si>
    <t>2024-02283</t>
  </si>
  <si>
    <t>2024-02284</t>
  </si>
  <si>
    <t>2024-02285</t>
  </si>
  <si>
    <t>2024-02286</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</si>
  <si>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</si>
  <si>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CPS 2024-027</t>
  </si>
  <si>
    <t>https://community.secop.gov.co/Public/Tendering/OpportunityDetail/Index?noticeUID=CO1.NTC.5494464&amp;isFromPublicArea=True&amp;isModal=False</t>
  </si>
  <si>
    <t>CPS 2024-028</t>
  </si>
  <si>
    <t>Treinta y nuev (39) dias</t>
  </si>
  <si>
    <t>https://community.secop.gov.co/Public/Tendering/OpportunityDetail/Index?noticeUID=CO1.NTC.5494683&amp;isFromPublicArea=True&amp;isModal=False</t>
  </si>
  <si>
    <t>LITIGIOVIRTUAL.COM S.A.S</t>
  </si>
  <si>
    <t>Servicio de suscripción para la revisión y monitoreo de notificaciones judiciales en línea, para los procesos jurídicos en los que el Fondo de Valorización de Medellín, es parte.</t>
  </si>
  <si>
    <t>CD 2024-004</t>
  </si>
  <si>
    <t>YESSICA VALLEJO</t>
  </si>
  <si>
    <t>DEFENSA</t>
  </si>
  <si>
    <t>https://community.secop.gov.co/Public/Tendering/OpportunityDetail/Index?noticeUID=CO1.NTC.5533495&amp;isFromPublicArea=True&amp;isModal=False</t>
  </si>
  <si>
    <t>EMTELCO S.A.S.</t>
  </si>
  <si>
    <t>2024-02277</t>
  </si>
  <si>
    <t>2024-02278</t>
  </si>
  <si>
    <t>CD 2024-002</t>
  </si>
  <si>
    <t>https://community.secop.gov.co/Public/Tendering/OpportunityDetail/Index?noticeUID=CO1.NTC.5519617&amp;isFromPublicArea=True&amp;isModal=False</t>
  </si>
  <si>
    <t>XENCO S,A</t>
  </si>
  <si>
    <t>Actualización, mantenimiento, soporte y ajustes al sistema financiero - contable ERP-SAFIX, en modalidad software como servicio (SAAS).</t>
  </si>
  <si>
    <t>CD 2024-003</t>
  </si>
  <si>
    <t>https://community.secop.gov.co/Public/Tendering/OpportunityDetail/Index?noticeUID=CO1.NTC.5528305&amp;isFromPublicArea=True&amp;isModal=False</t>
  </si>
  <si>
    <t>CD 2024-005</t>
  </si>
  <si>
    <t>https://community.secop.gov.co/Public/Tendering/OpportunityDetail/Index?noticeUID=CO1.NTC.5549837&amp;isFromPublicArea=True&amp;isModal=False</t>
  </si>
  <si>
    <t>CD 2024-006</t>
  </si>
  <si>
    <t>https://community.secop.gov.co/Public/Tendering/OpportunityDetail/Index?noticeUID=CO1.NTC.5561807&amp;isFromPublicArea=True&amp;isModal=False</t>
  </si>
  <si>
    <t>https://community.secop.gov.co/Public/Tendering/OpportunityDetail/Index?noticeUID=CO1.NTC.5565609&amp;isFromPublicArea=True&amp;isModal=False</t>
  </si>
  <si>
    <t>Prestación de servicios profesionales especializados como contratista independiente, sin vínculo laboral por su propia cuenta y riesgo como apoyo jurídico a la Dirección General del Fondo de Valorización de Medellín.</t>
  </si>
  <si>
    <t>Treinta (30) días</t>
  </si>
  <si>
    <t>DANIEL MARTÍNEZ MEJÍA</t>
  </si>
  <si>
    <t>Prestación de servicios profesionales especializados como contratista independiente, sin vínculo laboral por su propia cuenta y riesgo como apoyo jurídico en el Fondo de Valorización del Distrito de Medellín.</t>
  </si>
  <si>
    <t>Ciento veinte (120) días</t>
  </si>
  <si>
    <t>GESTION CONTRACTUAL</t>
  </si>
  <si>
    <t>ATENCION AL CIUDADANO</t>
  </si>
  <si>
    <t>Docientos cuarenta (240) días</t>
  </si>
  <si>
    <t>2024-02287</t>
  </si>
  <si>
    <t>https://community.secop.gov.co/Public/Tendering/OpportunityDetail/Index?noticeUID=CO1.NTC.5560214&amp;isFromPublicArea=True&amp;isModal=False</t>
  </si>
  <si>
    <t>ciento diecisiete (117) días</t>
  </si>
  <si>
    <t>CD 2024-007</t>
  </si>
  <si>
    <t>CPS 2024-030 (CPS 2024-02287 secop)</t>
  </si>
  <si>
    <t>CPS 2024-029 (CPS 2024-02286 secop)</t>
  </si>
  <si>
    <t>CPS 2024-031</t>
  </si>
  <si>
    <t>CPS 2024-032</t>
  </si>
  <si>
    <t>Prestación de servicios profesionales especializados como contratista independiente, sin vínculo laboral por su propia cuenta y riesgo como Contador Público en el Proceso de Gestión Financiera "Subproceso de Gestión Contable" de acuerdo con lo establecido por la Contaduría General de la Nación en el Fondo Valorización de Medellín.</t>
  </si>
  <si>
    <t>Prestación de servicios profesionales especializados como contratista independiente, sin vínculo laboral por su propia cuenta y riesgo en el proceso de Gestión Administrativa del Fondo de Valorización del Distrito de Medellín.</t>
  </si>
  <si>
    <t>2024-02288</t>
  </si>
  <si>
    <t>CD 2024-008</t>
  </si>
  <si>
    <t>https://community.secop.gov.co/Public/Tendering/OpportunityDetail/Index?noticeUID=CO1.NTC.5577101&amp;isFromPublicArea=True&amp;isModal=False</t>
  </si>
  <si>
    <t>MC 2024-001</t>
  </si>
  <si>
    <t>MC 2024-002</t>
  </si>
  <si>
    <t>2024-02290</t>
  </si>
  <si>
    <t>GESTIÓN ADMINISTRATIVA</t>
  </si>
  <si>
    <t>https://community.secop.gov.co/Public/Tendering/OpportunityDetail/Index?noticeUID=CO1.NTC.5638717&amp;isFromPublicArea=True&amp;isModal=False</t>
  </si>
  <si>
    <t>https://community.secop.gov.co/Public/Tendering/OpportunityDetail/Index?noticeUID=CO1.NTC.5637988&amp;isFromPublicArea=True&amp;isModal=False</t>
  </si>
  <si>
    <t>2024-02291</t>
  </si>
  <si>
    <t>MARIANA CHACÓN LASTRA</t>
  </si>
  <si>
    <t>2024-02292</t>
  </si>
  <si>
    <t>CPS 2024-033</t>
  </si>
  <si>
    <t>Prestación de servicios profesionales como contratista independiente, sin vínculo laboral por su propia cuenta y riesgo como Abogado(a) en el proceso de Gestión Contractual del Fondo de Valorización del Distrito de Medellín.</t>
  </si>
  <si>
    <t>docientos cincuenta (250) días</t>
  </si>
  <si>
    <t>CARLOS MARIO TABORDA</t>
  </si>
  <si>
    <t>https://community.secop.gov.co/Public/Tendering/OpportunityDetail/Index?noticeUID=CO1.NTC.5694425&amp;isFromPublicArea=True&amp;isModal=False</t>
  </si>
  <si>
    <t>2024-02293</t>
  </si>
  <si>
    <t>Prestación de servicios profesionales como contratista independiente, sin vínculo laboral por su propia cuenta y riesgo como apoyo financiero en el Fondo de Valorización del Distrito de Medellín.</t>
  </si>
  <si>
    <t>CPS 2024-034</t>
  </si>
  <si>
    <t>MARIANA CHACÓN</t>
  </si>
  <si>
    <t>ANA MARÍA CORREA</t>
  </si>
  <si>
    <t>NATALIA ANDREA PEREZ ROJAS</t>
  </si>
  <si>
    <t>CPS 2024-035</t>
  </si>
  <si>
    <t>CPS 2024-036</t>
  </si>
  <si>
    <t>CPS 2024-037</t>
  </si>
  <si>
    <t>CPS 2024-038</t>
  </si>
  <si>
    <t>CPS 2024-039</t>
  </si>
  <si>
    <t>CPS 2024-040</t>
  </si>
  <si>
    <t>CPS 2024-041</t>
  </si>
  <si>
    <t>CPS 2024-042</t>
  </si>
  <si>
    <t>CPS 2024-043</t>
  </si>
  <si>
    <t>CPS 2024-044</t>
  </si>
  <si>
    <t>CPS 2024-045</t>
  </si>
  <si>
    <t>CPS 2024-046</t>
  </si>
  <si>
    <t>CPS 2024-047</t>
  </si>
  <si>
    <t>CPS 2024-048</t>
  </si>
  <si>
    <t>CPS 2024-049</t>
  </si>
  <si>
    <t>CPS 2024-050</t>
  </si>
  <si>
    <t>CPS 2024-051</t>
  </si>
  <si>
    <t>CPS 2024-052</t>
  </si>
  <si>
    <t>CPS 2024-053</t>
  </si>
  <si>
    <t>CPS 2024-054</t>
  </si>
  <si>
    <t>CPS 2024-055</t>
  </si>
  <si>
    <t>JCAD S.A.S</t>
  </si>
  <si>
    <t>900430020-7</t>
  </si>
  <si>
    <t>JHON MORENO</t>
  </si>
  <si>
    <t>https://community.secop.gov.co/Public/Tendering/OpportunityDetail/Index?noticeUID=CO1.NTC.5609592&amp;isFromPublicArea=True&amp;isModal=False</t>
  </si>
  <si>
    <t>https://community.secop.gov.co/Public/Tendering/OpportunityDetail/Index?noticeUID=CO1.NTC.5721670&amp;isFromPublicArea=True&amp;isModal=False</t>
  </si>
  <si>
    <t>2024-02295</t>
  </si>
  <si>
    <t>https://community.secop.gov.co/Public/Tendering/OpportunityDetail/Index?noticeUID=CO1.NTC.5733307&amp;isFromPublicArea=True&amp;isModal=False</t>
  </si>
  <si>
    <t>2024-02296</t>
  </si>
  <si>
    <t>2024-02297</t>
  </si>
  <si>
    <t>2024-02298</t>
  </si>
  <si>
    <t>2024-02299</t>
  </si>
  <si>
    <t>2024-02300</t>
  </si>
  <si>
    <t>2024-02301</t>
  </si>
  <si>
    <t>2024-02302</t>
  </si>
  <si>
    <t>https://community.secop.gov.co/Public/Tendering/OpportunityDetail/Index?noticeUID=CO1.NTC.5759884&amp;isFromPublicArea=True&amp;isModal=False</t>
  </si>
  <si>
    <t>TRAMITADOR</t>
  </si>
  <si>
    <t>https://community.secop.gov.co/Public/Tendering/OpportunityDetail/Index?noticeUID=CO1.NTC.5761934&amp;isFromPublicArea=True&amp;isModal=False</t>
  </si>
  <si>
    <t>PAULA OTALVARO</t>
  </si>
  <si>
    <t>SULY VELASQUEZ</t>
  </si>
  <si>
    <t>https://community.secop.gov.co/Public/Tendering/OpportunityDetail/Index?noticeUID=CO1.NTC.5761776&amp;isFromPublicArea=True&amp;isModal=False</t>
  </si>
  <si>
    <t>PRESUPUESTO</t>
  </si>
  <si>
    <t>CONTRATACION</t>
  </si>
  <si>
    <t>TECNOLOGIA</t>
  </si>
  <si>
    <t>https://community.secop.gov.co/Public/Tendering/OpportunityDetail/Index?noticeUID=CO1.NTC.5762004&amp;isFromPublicArea=True&amp;isModal=False</t>
  </si>
  <si>
    <t>https://community.secop.gov.co/Public/Tendering/OpportunityDetail/Index?noticeUID=CO1.NTC.5762564&amp;isFromPublicArea=True&amp;isModal=False</t>
  </si>
  <si>
    <t>Ampliación del plazo inicial del contrato por dos (2) meses contados a partir del primero (01) de enero hasta el veintinueve (29) de febrero de 2024
Ampliación por dos (2) meses y quince (15) días, hasta el 15 de mayo de 2024</t>
  </si>
  <si>
    <t>Trece (13) meses y quince (15) días</t>
  </si>
  <si>
    <t>Ampliación del plazo inicial del contrato por dos (2)  meses contados a partir del primero (01) de enero hasta el veintinueve (29) de febrero de 2024, ambas fechas inclusive
Ampliación por un (1) mes más, hasta el 31 de marzo de 2024</t>
  </si>
  <si>
    <t>Ampliación por 19 días calendario, hasta el 19 de marzo de 2024</t>
  </si>
  <si>
    <t>https://community.secop.gov.co/Public/Tendering/OpportunityDetail/Index?noticeUID=CO1.NTC.5762339&amp;isFromPublicArea=True&amp;isModal=False</t>
  </si>
  <si>
    <t>https://community.secop.gov.co/Public/Tendering/OpportunityDetail/Index?noticeUID=CO1.NTC.5763208&amp;isFromPublicArea=True&amp;isModal=False</t>
  </si>
  <si>
    <t>2024-02316</t>
  </si>
  <si>
    <t>FACTURACION</t>
  </si>
  <si>
    <t>TESORERIA</t>
  </si>
  <si>
    <t>CLAUDIA MONSALVE</t>
  </si>
  <si>
    <t>https://community.secop.gov.co/Public/Tendering/OpportunityDetail/Index?noticeUID=CO1.NTC.5762748&amp;isFromPublicArea=True&amp;isModal=False</t>
  </si>
  <si>
    <t>2024-02303</t>
  </si>
  <si>
    <t>https://community.secop.gov.co/Public/Tendering/OpportunityDetail/Index?noticeUID=CO1.NTC.5763615&amp;isFromPublicArea=True&amp;isModal=False</t>
  </si>
  <si>
    <t>2024-02304</t>
  </si>
  <si>
    <t>https://community.secop.gov.co/Public/Tendering/OpportunityDetail/Index?noticeUID=CO1.NTC.5763668&amp;isFromPublicArea=True&amp;isModal=False</t>
  </si>
  <si>
    <t>YAMITH SNEIDER HOYOS</t>
  </si>
  <si>
    <t>2024-02317</t>
  </si>
  <si>
    <t>2024-02318</t>
  </si>
  <si>
    <t>2024-02319</t>
  </si>
  <si>
    <t>2024-02320</t>
  </si>
  <si>
    <t>2024-02321</t>
  </si>
  <si>
    <t>2024-02322</t>
  </si>
  <si>
    <t>2024-02323</t>
  </si>
  <si>
    <t>2024-02324</t>
  </si>
  <si>
    <t>2024-02325</t>
  </si>
  <si>
    <t>CPS 2024-056</t>
  </si>
  <si>
    <t>CPS 2024-057</t>
  </si>
  <si>
    <t>CPS 2024-058</t>
  </si>
  <si>
    <t>CPS 2024-059</t>
  </si>
  <si>
    <t>CPS 2024-060</t>
  </si>
  <si>
    <t>2024-02305</t>
  </si>
  <si>
    <t>2024-02306</t>
  </si>
  <si>
    <t>2024-02307</t>
  </si>
  <si>
    <t>2024-02308</t>
  </si>
  <si>
    <t>2024-02309</t>
  </si>
  <si>
    <t>2024-02310</t>
  </si>
  <si>
    <t>CPS 2024-061</t>
  </si>
  <si>
    <t>CPS 2024-062</t>
  </si>
  <si>
    <t>CPS 2024-063</t>
  </si>
  <si>
    <t>CPS 2024-064</t>
  </si>
  <si>
    <t>CPS 2024-065</t>
  </si>
  <si>
    <t>20240-2326</t>
  </si>
  <si>
    <t>WILDER ATEHORTUA</t>
  </si>
  <si>
    <t>JOSE AROCA</t>
  </si>
  <si>
    <t>CPS 2024-066</t>
  </si>
  <si>
    <t>CPS 2024-067</t>
  </si>
  <si>
    <t>CPS 2024-068</t>
  </si>
  <si>
    <t>CPS 2024-069</t>
  </si>
  <si>
    <t>CPS 2024-070</t>
  </si>
  <si>
    <t>CPS 2024-071</t>
  </si>
  <si>
    <t>CPS 2024-072</t>
  </si>
  <si>
    <t>2024-02294</t>
  </si>
  <si>
    <t>UNION TEMPORAL ECOLIMPIEZA 4G</t>
  </si>
  <si>
    <t>ORDEN DE COMPRA 124886</t>
  </si>
  <si>
    <t>Siete (7) meses</t>
  </si>
  <si>
    <t>https://colombiacompra.coupahost.com/order_headers/124886</t>
  </si>
  <si>
    <t>Suministro, suscripción al soporte y actualización de licencias de software especializado Autodesk para el Fondo de Valorización del Municipio de Medellín – FONVALMED</t>
  </si>
  <si>
    <t>Prestación de servicios profesionales como contratista independiente, sin vínculo laboral por su propia cuenta y riesgo, como Ingeniero(a) Ambiental de apoyo a la gestión en las actividades del componente ambiental de los proyectos, en el Fondo de Valorización del Distrito de Medellín.</t>
  </si>
  <si>
    <t>FORESTAL</t>
  </si>
  <si>
    <t>TECNICA</t>
  </si>
  <si>
    <t>AMBIENTAL</t>
  </si>
  <si>
    <t>PROYECTOS</t>
  </si>
  <si>
    <t>SUBDIRECTORA</t>
  </si>
  <si>
    <t>DIRECTORA</t>
  </si>
  <si>
    <t>JULIAN CHICA</t>
  </si>
  <si>
    <t>https://community.secop.gov.co/Public/Tendering/OpportunityDetail/Index?noticeUID=CO1.NTC.5764088&amp;isFromPublicArea=True&amp;isModal=False</t>
  </si>
  <si>
    <t>https://community.secop.gov.co/Public/Tendering/OpportunityDetail/Index?noticeUID=CO1.NTC.5764810&amp;isFromPublicArea=True&amp;isModal=False</t>
  </si>
  <si>
    <t>https://community.secop.gov.co/Public/Tendering/OpportunityDetail/Index?noticeUID=CO1.NTC.5764863&amp;isFromPublicArea=True&amp;isModal=False</t>
  </si>
  <si>
    <t>https://community.secop.gov.co/Public/Tendering/OpportunityDetail/Index?noticeUID=CO1.NTC.5764054&amp;isFromPublicArea=True&amp;isModal=False</t>
  </si>
  <si>
    <t>https://community.secop.gov.co/Public/Tendering/OpportunityDetail/Index?noticeUID=CO1.NTC.5765756&amp;isFromPublicArea=True&amp;isModal=False</t>
  </si>
  <si>
    <t>SERVICIO AL CIUDADANO</t>
  </si>
  <si>
    <t>Cuatro (4) meses</t>
  </si>
  <si>
    <t>https://community.secop.gov.co/Public/Tendering/OpportunityDetail/Index?noticeUID=CO1.NTC.5763392&amp;isFromPublicArea=True&amp;isModal=False</t>
  </si>
  <si>
    <t>2024-02311</t>
  </si>
  <si>
    <t>DANIEL MARTINEZ</t>
  </si>
  <si>
    <t>PLANEACIÓN</t>
  </si>
  <si>
    <t>https://community.secop.gov.co/Public/Tendering/OpportunityDetail/Index?noticeUID=CO1.NTC.5762838&amp;isFromPublicArea=True&amp;isModal=False</t>
  </si>
  <si>
    <t>2024-02312</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</si>
  <si>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</si>
  <si>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Seis (6) meses</t>
  </si>
  <si>
    <t>https://community.secop.gov.co/Public/Tendering/OpportunityDetail/Index?noticeUID=CO1.NTC.5763249&amp;isFromPublicArea=True&amp;isModal=False</t>
  </si>
  <si>
    <t>2024-02313</t>
  </si>
  <si>
    <t>https://community.secop.gov.co/Public/Tendering/OpportunityDetail/Index?noticeUID=CO1.NTC.5764269&amp;isFromPublicArea=True&amp;isModal=False</t>
  </si>
  <si>
    <t>2024-02314</t>
  </si>
  <si>
    <t>CARTERA</t>
  </si>
  <si>
    <t>https://community.secop.gov.co/Public/Tendering/OpportunityDetail/Index?noticeUID=CO1.NTC.5765108&amp;isFromPublicArea=True&amp;isModal=False</t>
  </si>
  <si>
    <t>2024-02315</t>
  </si>
  <si>
    <t>UNION TEMPORAL TRANSPORTE CCE 2022-2023</t>
  </si>
  <si>
    <t>Servicio especial de transporte de pasajeros para el Fondo de Valorización de Medellín.</t>
  </si>
  <si>
    <t>ORDEN DE COMPRA 125197</t>
  </si>
  <si>
    <t>https://colombiacompra.coupahost.com/order_headers/125197</t>
  </si>
  <si>
    <t xml:space="preserve">Prestación de servicios profesionales como contratista independiente, sin vínculo laboral por su propia cuenta y riesgo, como Abogada en el Proceso de Gestión jurídica "Subproceso de trámites legales" del Fondo de Valorización del Distrito de Medellín </t>
  </si>
  <si>
    <t>https://community.secop.gov.co/Public/Tendering/OpportunityDetail/Index?noticeUID=CO1.NTC.5765603&amp;isFromPublicArea=True&amp;isModal=False</t>
  </si>
  <si>
    <t>https://community.secop.gov.co/Public/Tendering/OpportunityDetail/Index?noticeUID=CO1.NTC.5766798&amp;isFromPublicArea=True&amp;isModal=False</t>
  </si>
  <si>
    <t>Prestación de servicios profesionales como contratista independiente, sin vínculo laboral por su propia cuenta y riesgo como apoyo en el proceso de comunicaciones en el Fondo de Valorización del Distrito de Medellín.</t>
  </si>
  <si>
    <t>https://community.secop.gov.co/Public/Tendering/OpportunityDetail/Index?noticeUID=CO1.NTC.5766240&amp;isFromPublicArea=True&amp;isModal=False</t>
  </si>
  <si>
    <t>COBRO COACTIVO</t>
  </si>
  <si>
    <t>https://community.secop.gov.co/Public/Tendering/OpportunityDetail/Index?noticeUID=CO1.NTC.5764853&amp;isFromPublicArea=True&amp;isModal=False</t>
  </si>
  <si>
    <t>https://community.secop.gov.co/Public/Tendering/OpportunityDetail/Index?noticeUID=CO1.NTC.5764509&amp;isFromPublicArea=True&amp;isModal=False</t>
  </si>
  <si>
    <t>NATALIA OROZCO</t>
  </si>
  <si>
    <t>https://community.secop.gov.co/Public/Tendering/OpportunityDetail/Index?noticeUID=CO1.NTC.5765275&amp;isFromPublicArea=True&amp;isModal=False</t>
  </si>
  <si>
    <t>SOCIAL</t>
  </si>
  <si>
    <t>https://community.secop.gov.co/Public/Tendering/OpportunityDetail/Index?noticeUID=CO1.NTC.5765767&amp;isFromPublicArea=True&amp;isModal=False</t>
  </si>
  <si>
    <t>https://community.secop.gov.co/Public/Tendering/OpportunityDetail/Index?noticeUID=CO1.NTC.5766470&amp;isFromPublicArea=True&amp;isModal=False</t>
  </si>
  <si>
    <t>https://community.secop.gov.co/Public/Tendering/OpportunityDetail/Index?noticeUID=CO1.NTC.5764936&amp;isFromPublicArea=True&amp;isModal=False</t>
  </si>
  <si>
    <t>Prestación de servicios profesionales como contratista independiente, sin vínculo laboral por su propia cuenta y riesgo, como Abogado en el proceso de Gestión jurídica "Subproceso de Gestión Predial" del Fondo de Valorización de Medellín.</t>
  </si>
  <si>
    <t>PREDIOS</t>
  </si>
  <si>
    <t>https://community.secop.gov.co/Public/Tendering/OpportunityDetail/Index?noticeUID=CO1.NTC.5766334&amp;isFromPublicArea=True&amp;isModal=False</t>
  </si>
  <si>
    <t>2024-02327</t>
  </si>
  <si>
    <t>https://community.secop.gov.co/Public/Tendering/OpportunityDetail/Index?noticeUID=CO1.NTC.5767050&amp;isFromPublicArea=True&amp;isModal=False</t>
  </si>
  <si>
    <t>2024-02328</t>
  </si>
  <si>
    <t>Prestación de servicios personales como contratista independiente, sin vínculo laboral por su propia cuenta y riesgo, como apoyo en el "Subproceso de Gestión Predial del Fondo de Valorización del Distrito de Medellín</t>
  </si>
  <si>
    <t>https://community.secop.gov.co/Public/Tendering/OpportunityDetail/Index?noticeUID=CO1.NTC.5766588&amp;isFromPublicArea=True&amp;isModal=False</t>
  </si>
  <si>
    <t>Prestación de servicios profesionales especializados como contratista independiente, sin vínculo laboral por su propia cuenta y riesgo, para el asesoramiento jurídico en el proceso de Gestión jurídica "Subproceso de Gestión Predial" del Fondo de Valorización de Medellín.</t>
  </si>
  <si>
    <t>https://community.secop.gov.co/Public/Tendering/OpportunityDetail/Index?noticeUID=CO1.NTC.5766084&amp;isFromPublicArea=True&amp;isModal=False</t>
  </si>
  <si>
    <t>2024-02329</t>
  </si>
  <si>
    <t>2024-02330</t>
  </si>
  <si>
    <t>https://community.secop.gov.co/Public/Tendering/OpportunityDetail/Index?noticeUID=CO1.NTC.5763496&amp;isFromPublicArea=True&amp;isModal=False</t>
  </si>
  <si>
    <t>2024-02331</t>
  </si>
  <si>
    <t>https://community.secop.gov.co/Public/Tendering/OpportunityDetail/Index?noticeUID=CO1.NTC.5763793&amp;isFromPublicArea=True&amp;isModal=False</t>
  </si>
  <si>
    <t>2024-02332</t>
  </si>
  <si>
    <t>https://community.secop.gov.co/Public/Tendering/OpportunityDetail/Index?noticeUID=CO1.NTC.5767602&amp;isFromPublicArea=True&amp;isModal=False</t>
  </si>
  <si>
    <t>Prestación de servicios profesionales como contratista independiente, sin vínculo laboral por su propia cuenta y riesgo, como Ingeniero en el proceso de Administración de Obras por Valorización del Fondo de Valorización del Distrito de Medellín</t>
  </si>
  <si>
    <t>2024-02333</t>
  </si>
  <si>
    <t>https://community.secop.gov.co/Public/Tendering/OpportunityDetail/Index?noticeUID=CO1.NTC.5765190&amp;isFromPublicArea=True&amp;isModal=False</t>
  </si>
  <si>
    <t>2024-02334</t>
  </si>
  <si>
    <t>DANIELA RAMIREZ MARTINEZ</t>
  </si>
  <si>
    <t>CPS 2024-073</t>
  </si>
  <si>
    <t>MC 2024-003</t>
  </si>
  <si>
    <t>CPS 2024-074</t>
  </si>
  <si>
    <t>2024-02336</t>
  </si>
  <si>
    <t>UNION TEMPORAL CADENA FONVALMED 2024</t>
  </si>
  <si>
    <t>Servicios de impresión, mensajería expresa masiva y especializada y presentación electrónica de los documentos de cobro de la contribución de valorización y otros documentos expedidos por el Fondo de Valorización del Distrito de Medellín - Fonvalmed</t>
  </si>
  <si>
    <t>https://community.secop.gov.co/Public/Tendering/OpportunityDetail/Index?noticeUID=CO1.NTC.5632121&amp;isFromPublicArea=True&amp;isModal=False</t>
  </si>
  <si>
    <t>https://community.secop.gov.co/Public/Tendering/OpportunityDetail/Index?noticeUID=CO1.NTC.5788737&amp;isFromPublicArea=True&amp;isModal=False</t>
  </si>
  <si>
    <t>SI 2024-001</t>
  </si>
  <si>
    <t>2024-02335</t>
  </si>
  <si>
    <t>DISTRIBUIDORA RED COMPUTO S.A.S</t>
  </si>
  <si>
    <t>https://community.secop.gov.co/Public/Tendering/OpportunityDetail/Index?noticeUID=CO1.NTC.5678749&amp;isFromPublicArea=True&amp;isModal=False</t>
  </si>
  <si>
    <t>2024-02337</t>
  </si>
  <si>
    <t>https://community.secop.gov.co/Public/Tendering/OpportunityDetail/Index?noticeUID=CO1.NTC.5874939&amp;isFromPublicArea=True&amp;isModal=False</t>
  </si>
  <si>
    <t>Prestación de servicios profesionales especializados como contratista independiente, sin vínculo laboral por su propia cuenta y riesgo como apoyo al proceso de planeación estratégica y en la gestión de la conceptualización, estructuración y diseño de proyectos de acuerdo con el MOP del Fondo de Valorización del Distrito de Medellín"</t>
  </si>
  <si>
    <t>Servicio de mantenimiento preventivo, correctivo, suministro, instalación, desinstalación de aires acondicionados para el Fondo de Valorización de Medellín.</t>
  </si>
  <si>
    <t>Doscientos setenta (270) dias</t>
  </si>
  <si>
    <t>2024-02338</t>
  </si>
  <si>
    <t>REFRIGERACIÓN AMBIENTAL</t>
  </si>
  <si>
    <t>https://community.secop.gov.co/Public/Tendering/OpportunityDetail/Index?noticeUID=CO1.NTC.5825184&amp;isFromPublicArea=True&amp;isModal=False</t>
  </si>
  <si>
    <t>2024-02339</t>
  </si>
  <si>
    <t>Prestación de servicios profesionales especializados como contratista independiente, sin vínculo laboral por su propia cuenta y riesgo, como apoyo en el seguimiento, revisión y validación del presupuesto y programación de obra realizados por el consultor de la obra ubicada en la Intersección de la Loma de Tesoro con la Vía Linares del Proyecto de Valorización del Fondo de Valorización de Medellín</t>
  </si>
  <si>
    <t>JUAN FELIPE UPEGUI HENAO</t>
  </si>
  <si>
    <t>CPS 2024-075</t>
  </si>
  <si>
    <t>https://community.secop.gov.co/Public/Tendering/OpportunityDetail/Index?noticeUID=CO1.NTC.5963171&amp;isFromPublicArea=True&amp;isModal=False</t>
  </si>
  <si>
    <t>2024-02340</t>
  </si>
  <si>
    <t>CD 2024-009</t>
  </si>
  <si>
    <t>CORPORACION LONJA DE PROPIEDAD RAIZ DE MEDELLIN Y ANTIOQUIA</t>
  </si>
  <si>
    <t>Realizar los avalúos comerciales corporativos para los inmuebles y/o mejoras constructivas y/o especies vegetales, requeridas para atender las diferentes necesidades que se originan para el desarrollo del proyecto valorización el poblado.</t>
  </si>
  <si>
    <t>Doscientos cincuenta y ocho (258) dias</t>
  </si>
  <si>
    <t>https://community.secop.gov.co/Public/Tendering/OpportunityDetail/Index?noticeUID=CO1.NTC.5953626&amp;isFromPublicArea=True&amp;isModal=False</t>
  </si>
  <si>
    <t>https://community.secop.gov.co/Public/Tendering/OpportunityDetail/Index?noticeUID=CO1.NTC.5558978&amp;isFromPublicArea=True&amp;isModal=False</t>
  </si>
  <si>
    <t>Ampliación: Un (1) mes y quince (12) días</t>
  </si>
  <si>
    <t>Adición: $5.732.214</t>
  </si>
  <si>
    <t>MC 2024-004</t>
  </si>
  <si>
    <t>MC 2024-005</t>
  </si>
  <si>
    <t>SAMC 2024-003</t>
  </si>
  <si>
    <t>SAMC 2024-002</t>
  </si>
  <si>
    <t>2024-02341</t>
  </si>
  <si>
    <t>2024-02342</t>
  </si>
  <si>
    <t>Prestación de servicios personales como contratista independiente, sin vínculo laboral por su propia cuenta y riesgo como apoyo en el Proceso de Gestión Financiera y administración de la contribución del Fondo deValorización del Distrito de  Medellín</t>
  </si>
  <si>
    <t>CPS 2024-076</t>
  </si>
  <si>
    <t>2024-02344</t>
  </si>
  <si>
    <t>2024-02343</t>
  </si>
  <si>
    <t>CPS 2024-077</t>
  </si>
  <si>
    <t>CPS 2024-078</t>
  </si>
  <si>
    <t>CPS 2024-079</t>
  </si>
  <si>
    <t>https://community.secop.gov.co/Public/Tendering/OpportunityDetail/Index?noticeUID=CO1.NTC.6061365&amp;isFromPublicArea=True&amp;isModal=False</t>
  </si>
  <si>
    <t>PLANEACION</t>
  </si>
  <si>
    <t>https://community.secop.gov.co/Public/Tendering/OpportunityDetail/Index?noticeUID=CO1.NTC.6061549&amp;isFromPublicArea=True&amp;isModal=False</t>
  </si>
  <si>
    <t>https://community.secop.gov.co/Public/Tendering/OpportunityDetail/Index?noticeUID=CO1.NTC.6063277&amp;isFromPublicArea=True&amp;isModal=False</t>
  </si>
  <si>
    <t>https://community.secop.gov.co/Public/Tendering/OpportunityDetail/Index?noticeUID=CO1.NTC.6063456&amp;isFromPublicArea=True&amp;isModal=False</t>
  </si>
  <si>
    <t>Prestación de servicios profesionales como contratista independiente, sin vínculo laboral por su propia cuenta y riesgo, como profesional en áreas afines a la construcción, en el proceso de Administración de Obras por Valorización del Fondo de Valorización del Distrito de Medellín</t>
  </si>
  <si>
    <t>Un (1) mes</t>
  </si>
  <si>
    <t>2024-02345</t>
  </si>
  <si>
    <t>Servicio integral para almacenaje y custodia de archivos en el Fondo de Valorización del Distrito de Medellín</t>
  </si>
  <si>
    <t>Doscientos veinticinco (225) días</t>
  </si>
  <si>
    <t>https://community.secop.gov.co/Public/Tendering/OpportunityDetail/Index?noticeUID=CO1.NTC.5934563&amp;isFromPublicArea=True&amp;isModal=False</t>
  </si>
  <si>
    <t xml:space="preserve">Prestación de servicios profesionales especializados cmo contratista independiente, sin vinculo laboral por su propia cuenta y riesgo, como apoyo financiero y contable a la supervisión de los contratos de la entidad, y de forma transversal como apoyo a los subprocesos financieros del Fondo de Valorización del Distrito de Medellín </t>
  </si>
  <si>
    <t>CPS 2024-080</t>
  </si>
  <si>
    <t>2024-02346</t>
  </si>
  <si>
    <t>https://community.secop.gov.co/Public/Tendering/OpportunityDetail/Index?noticeUID=CO1.NTC.6080757&amp;isFromPublicArea=True&amp;isModal=False</t>
  </si>
  <si>
    <t>2024-02347</t>
  </si>
  <si>
    <t> 901367770</t>
  </si>
  <si>
    <t>Suministro, instalación, adecuaciones y mantenimiento de bienes muebles, incluyendo materiales y mano de obra de acuerdo con las necesidades del Fondo de valorización de Medellín</t>
  </si>
  <si>
    <t>2024-02348</t>
  </si>
  <si>
    <t>GLOBAL ACTION S.A.S</t>
  </si>
  <si>
    <t>IMPAKTO SUPPLY S.A.S</t>
  </si>
  <si>
    <t>Suministro, distribución y administración de insumos de aseo y cafetería para el Fondo de Valorización de Medellín</t>
  </si>
  <si>
    <t>2024-02350</t>
  </si>
  <si>
    <t>MARY LUZ DEL ROSARIO MONTOYA ROCHEL</t>
  </si>
  <si>
    <t>CPS 2024-081</t>
  </si>
  <si>
    <t>Prestación de servicios profesionales como contratista independiente, sin vínculo laboral, por su propia cuenta y
riesgo, como ingeniero(a) en los procesos de Conceptualización, estructuración y diseño de proyectos y Administración de Obras</t>
  </si>
  <si>
    <t>https://community.secop.gov.co/Public/Tendering/OpportunityDetail/Index?noticeUID=CO1.NTC.6026948&amp;isFromPublicArea=True&amp;isModal=False</t>
  </si>
  <si>
    <t>Siete (7) meses y quince (15) días</t>
  </si>
  <si>
    <t>https://community.secop.gov.co/Public/Tendering/OpportunityDetail/Index?noticeUID=CO1.NTC.6031774&amp;isFromPublicArea=True&amp;isModal=False</t>
  </si>
  <si>
    <t>2024-02349</t>
  </si>
  <si>
    <t>https://community.secop.gov.co/Public/Tendering/OpportunityDetail/Index?noticeUID=CO1.NTC.6149475&amp;isFromPublicArea=True&amp;isModal=False</t>
  </si>
  <si>
    <t>Siete (7) meses y cuatro (4) días</t>
  </si>
  <si>
    <t>JESSICA CASTRILLON</t>
  </si>
  <si>
    <t>Contrato interadministrativo para el apoyo a la gestión en las actividades de servicio al ciudadano, cobro persuasivo y cobro preventivo en el Fondo de Valorización de Medellín.</t>
  </si>
  <si>
    <t>CD 2024-010</t>
  </si>
  <si>
    <t>2024-02352</t>
  </si>
  <si>
    <t>Prestación de servicios personales como contratista independiente, sin vínculo laboral por su propia cuenta y riesgo como apoyo a la gestión en el Proceso de Gestión Administrativa "Subproceso de Gestión Humana y del Conocimiento" del Fondo de Valorización del Distrito de Medellín.</t>
  </si>
  <si>
    <t>CPS 2024-082</t>
  </si>
  <si>
    <t>https://community.secop.gov.co/Public/Tendering/OpportunityDetail/Index?noticeUID=CO1.NTC.6209570&amp;isFromPublicArea=True&amp;isModal=False</t>
  </si>
  <si>
    <t>2024-02351</t>
  </si>
  <si>
    <t>DANIEL MARTINEZ MEJIA</t>
  </si>
  <si>
    <t>Prestación de servicios profesionales especializados como contratista independiente, sin vínculo laboral por su propia cuenta y riesgo como apoyo jurídico en el Fondo de Valorización del Distrito de Medellín</t>
  </si>
  <si>
    <t>CPS 2024-083</t>
  </si>
  <si>
    <t>Seis (6) meses y veintiocho (28) días</t>
  </si>
  <si>
    <t>https://community.secop.gov.co/Public/Tendering/OpportunityDetail/Index?noticeUID=CO1.NTC.6185510&amp;isFromPublicArea=True&amp;isModal=False</t>
  </si>
  <si>
    <t>https://community.secop.gov.co/Public/Tendering/OpportunityDetail/Index?noticeUID=CO1.NTC.6210668&amp;isFromPublicArea=True&amp;isModal=False</t>
  </si>
  <si>
    <t>https://community.secop.gov.co/Public/Tendering/OpportunityDetail/Index?noticeUID=CO1.NTC.6137577&amp;isFromPublicArea=True&amp;isModal=False</t>
  </si>
  <si>
    <t>ANA MARIA CORREA ÁLVAREZ</t>
  </si>
  <si>
    <t>JESSICA ALEXANDRA CASTRILLON CUARTAS</t>
  </si>
  <si>
    <t>2024-02353</t>
  </si>
  <si>
    <t>COOPERATIVA DE DESARROLLO Y EMPLEO SOCIAL - PRECOODES</t>
  </si>
  <si>
    <t>Prestación de servicios para realizar siembras de reposición, talas, rocería, destocone, mantenimientos y los tratamientos silviculturales que sean necesarios a los individuos arbóreos de los predios o en la ejecución de las obras del Proyecto de Valorización El Poblado</t>
  </si>
  <si>
    <t>MC 2024-006</t>
  </si>
  <si>
    <t>2024-02354</t>
  </si>
  <si>
    <t>Prestación de servicios profesionales especializados como contratista independiente, sin vínculo laboral por su propia cuenta y riesgo, al proceso de planeación estratégica y en la gestión de la conceptualización, estructuración y diseño de proyectos de acuerdo con el MOP del Fondo de Valorización del Distrito de Medellín</t>
  </si>
  <si>
    <t>CPS 2024-084</t>
  </si>
  <si>
    <t>2024-02355</t>
  </si>
  <si>
    <t>VENEPLAST LTDA</t>
  </si>
  <si>
    <t>Adquisición de Televisores con soportes para el Fondo de Valorización del distrito de Medellín</t>
  </si>
  <si>
    <t>ORDEN DE COMPRA 129681</t>
  </si>
  <si>
    <t>https://community.secop.gov.co/Public/Tendering/OpportunityDetail/Index?noticeUID=CO1.NTC.6255408&amp;isFromPublicArea=True&amp;isModal=False</t>
  </si>
  <si>
    <t>https://colombiacompra.coupahost.com/order_headers/129681</t>
  </si>
  <si>
    <t>2024-02356</t>
  </si>
  <si>
    <t>INVERSIONES Y SUMINISTROS RL S.A.S</t>
  </si>
  <si>
    <t>Servicio de impresión, escaneo y fotocopiado de planos correspondientes al "Proyecto Valorización El Poblado"</t>
  </si>
  <si>
    <t>https://community.secop.gov.co/Public/Tendering/OpportunityDetail/Index?noticeUID=CO1.NTC.6236532&amp;isFromPublicArea=True&amp;isModal=False</t>
  </si>
  <si>
    <t>2024-02357</t>
  </si>
  <si>
    <t>ISABELLA BEDOYA CAÑOLA</t>
  </si>
  <si>
    <t>Prestación de servicios personales como contratista independiente, sin vínculo laboral por su propia cuenta y riesgo como apoyo administrativo en el proceso de gestión jurídica del Fondo de Valorización del distrito de Medellín</t>
  </si>
  <si>
    <t>CPS 2024-085</t>
  </si>
  <si>
    <t>Ciento ochenta y siete (187) días</t>
  </si>
  <si>
    <t>https://community.secop.gov.co/Public/Tendering/OpportunityDetail/Index?noticeUID=CO1.NTC.6301378&amp;isFromPublicArea=True&amp;isModal=False</t>
  </si>
  <si>
    <t>CPS 2024-086</t>
  </si>
  <si>
    <t>CPS 2024-087</t>
  </si>
  <si>
    <t>CPS 2024-088</t>
  </si>
  <si>
    <t>CPS 2024-089</t>
  </si>
  <si>
    <t>CPS 2024-090</t>
  </si>
  <si>
    <t>CPS 2024-091</t>
  </si>
  <si>
    <t>2024-02366</t>
  </si>
  <si>
    <t>2024-02367</t>
  </si>
  <si>
    <t>2024-02362</t>
  </si>
  <si>
    <t>2024-02365</t>
  </si>
  <si>
    <t>2024-02364</t>
  </si>
  <si>
    <t>2024-02363</t>
  </si>
  <si>
    <t>2024-02361</t>
  </si>
  <si>
    <t>2024-02360</t>
  </si>
  <si>
    <t>2024-02358</t>
  </si>
  <si>
    <t>2024-02368</t>
  </si>
  <si>
    <t>2024-02359</t>
  </si>
  <si>
    <t>CPS 2024-092</t>
  </si>
  <si>
    <t>CPS 2024-093</t>
  </si>
  <si>
    <t>CPS 2024-094</t>
  </si>
  <si>
    <t>Prestación de servicios personales como contratista independiente, sin vínculo laboral por su propia cuenta y riesgo como apoyo a la gestión en los procesos de Gestión contractual y Gestión Administrativa del Fondo de Valorización del Distrito de Medellín.</t>
  </si>
  <si>
    <t>Prestación de servicios profesionales como contratista independiente, sin vínculo laboral por su propia cuenta y riesgo como apoyo financiero en el Fondo de Valorización del Distrito de Medellín</t>
  </si>
  <si>
    <t>CPS 2024-095</t>
  </si>
  <si>
    <t>CPS 2024-096</t>
  </si>
  <si>
    <t>Prestación de servicios personales como contratista independiente, sin vínculo laboral por su propia cuenta y riesgo, como apoyo en el Subproceso de Gestión Predial del Fondo de Valorización del Distrito de Medellín</t>
  </si>
  <si>
    <t>https://community.secop.gov.co/Public/Tendering/OpportunityDetail/Index?noticeUID=CO1.NTC.6339553&amp;isFromPublicArea=True&amp;isModal=False</t>
  </si>
  <si>
    <t>https://community.secop.gov.co/Public/Tendering/OpportunityDetail/Index?noticeUID=CO1.NTC.6341128&amp;isFromPublicArea=True&amp;isModal=False</t>
  </si>
  <si>
    <t>https://community.secop.gov.co/Public/Tendering/OpportunityDetail/Index?noticeUID=CO1.NTC.6339557&amp;isFromPublicArea=True&amp;isModal=False</t>
  </si>
  <si>
    <t>https://community.secop.gov.co/Public/Tendering/OpportunityDetail/Index?noticeUID=CO1.NTC.6339718&amp;isFromPublicArea=True&amp;isModal=False</t>
  </si>
  <si>
    <t>https://community.secop.gov.co/Public/Tendering/OpportunityDetail/Index?noticeUID=CO1.NTC.6340491&amp;isFromPublicArea=True&amp;isModal=False</t>
  </si>
  <si>
    <t>https://community.secop.gov.co/Public/Tendering/OpportunityDetail/Index?noticeUID=CO1.NTC.6327484&amp;isFromPublicArea=True&amp;isModal=False</t>
  </si>
  <si>
    <t>https://community.secop.gov.co/Public/Tendering/OpportunityDetail/Index?noticeUID=CO1.NTC.6340202&amp;isFromPublicArea=True&amp;isModal=False</t>
  </si>
  <si>
    <t>https://community.secop.gov.co/Public/Tendering/OpportunityDetail/Index?noticeUID=CO1.NTC.6339594&amp;isFromPublicArea=True&amp;isModal=False</t>
  </si>
  <si>
    <t>2024-02369</t>
  </si>
  <si>
    <t>SHIRLEY CHACON RESTREPO</t>
  </si>
  <si>
    <t>Prestación de servicios profesionales como contratista independiente, sin vínculo laboral por su propia cuenta y
riesgo en el proceso de servicio al ciudadano del Fondo de Valorización del Distrito de Medellín.</t>
  </si>
  <si>
    <t>CPS 2024-097</t>
  </si>
  <si>
    <t>https://community.secop.gov.co/Public/Tendering/OpportunityDetail/Index?noticeUID=CO1.NTC.6351267&amp;isFromPublicArea=True&amp;isModal=False</t>
  </si>
  <si>
    <t xml:space="preserve">Lunes, 8 de Julio de 2024 </t>
  </si>
  <si>
    <t>Prestación de servicios personales como contratista independiente, sin vínculo laboral por su propia cuenta y riesgo para el apoyo a la gestión en el proceso de gestión administrativa "subproceso gestión documental" del Fondo de Valorización del Distrito de Medellín.”</t>
  </si>
  <si>
    <t xml:space="preserve">GESTION DOCUMENTAL </t>
  </si>
  <si>
    <t xml:space="preserve">Lunes, 8 de julio del 2024 </t>
  </si>
  <si>
    <t>https://community.secop.gov.co/Public/Tendering/OpportunityDetail/Index?noticeUID=CO1.NTC.6370415&amp;isFromPublicArea=True&amp;isModal=False</t>
  </si>
  <si>
    <t>PLAZA MAYOR MEDELLÍN CONVENCIONES Y EXPOSICIONES S.A</t>
  </si>
  <si>
    <t>CD 2024-011</t>
  </si>
  <si>
    <t>2024-02372</t>
  </si>
  <si>
    <t>Prestación de servicios profesionales como contratista independiente, sin vínculo laboral por su propia cuenta y
riesgo, en los procesos de planeación estratégica y conceptualización, estructuración y diseño de proyectos del
Fondo de Valorización de Medellín</t>
  </si>
  <si>
    <t>CPS 2024-098</t>
  </si>
  <si>
    <t>Cinco (5) meses y diecisiete (17) dias</t>
  </si>
  <si>
    <t>ALEJANDRO MACIAS</t>
  </si>
  <si>
    <t>https://community.secop.gov.co/Public/Tendering/OpportunityDetail/Index?noticeUID=CO1.NTC.6401165&amp;isFromPublicArea=True&amp;isModal=False</t>
  </si>
  <si>
    <t>https://community.secop.gov.co/Public/Tendering/OpportunityDetail/Index?noticeUID=CO1.NTC.6401184&amp;isFromPublicArea=True&amp;isModal=False</t>
  </si>
  <si>
    <t>https://community.secop.gov.co/Public/Tendering/OpportunityDetail/Index?noticeUID=CO1.NTC.6406974&amp;isFromPublicArea=True&amp;isModal=False</t>
  </si>
  <si>
    <t>2024-02370</t>
  </si>
  <si>
    <t>Contrato Interadministrativo de mandato sin representación para la operación logística y la ejecución del Plan de Comunicaciones del Fondo de Valorización del Distrito de Medellín - Fonvalmed.</t>
  </si>
  <si>
    <t>Ciento sesenta y siete (167) días</t>
  </si>
  <si>
    <t>VALENTINA TABORDA</t>
  </si>
  <si>
    <t>https://community.secop.gov.co/Public/Tendering/OpportunityDetail/Index?noticeUID=CO1.NTC.6384804&amp;isFromPublicArea=True&amp;isModal=False</t>
  </si>
  <si>
    <t>CPS 2024-099</t>
  </si>
  <si>
    <t>CPS 2024-100</t>
  </si>
  <si>
    <t>Miercoles, 17 de julio del 2024</t>
  </si>
  <si>
    <t>2024-02373</t>
  </si>
  <si>
    <t>DEISY CATALINA VILLADA GALLEGO</t>
  </si>
  <si>
    <t>https://community.secop.gov.co/Public/Tendering/OpportunityDetail/Index?noticeUID=CO1.NTC.6412593&amp;isFromPublicArea=True&amp;isModal=False</t>
  </si>
  <si>
    <t>Martes, 23 de julio del 2024</t>
  </si>
  <si>
    <t>Prestación de servicios profesionales como contratista independiente, sin vínculo laboral por su propia cuenta y riesgo para asesorar a la Dirección del Fondo de Valorización de Medellín- FONVALMED, en acompañamiento y soporte jurídico a las actuaciones administrativas, en desarrollo de los planes, programas y proyectos, que permitan el cumplimiento de las metas de la Entidad.</t>
  </si>
  <si>
    <t>Cinco (05) meses y nueve (09) meses</t>
  </si>
  <si>
    <t>DORECTORA</t>
  </si>
  <si>
    <t>2024-02374</t>
  </si>
  <si>
    <t>https://community.secop.gov.co/Public/Tendering/OpportunityDetail/Index?noticeUID=CO1.NTC.6437346&amp;isFromPublicArea=True&amp;isModal=False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</si>
</sst>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4" formatCode="_-&quot;$&quot;\ * #,##0.00_-;\-&quot;$&quot;\ * #,##0.00_-;_-&quot;$&quot;\ * &quot;-&quot;??_-;_-@_-"/>
    <numFmt numFmtId="43" formatCode="_-* #,##0.00_-;\-* #,##0.00_-;_-* &quot;-&quot;??_-;_-@_-"/>
    <numFmt numFmtId="164" formatCode="[$-F800]dddd\,\ mmmm\ dd\,\ yyyy"/>
    <numFmt numFmtId="165" formatCode="_-&quot;$&quot;\ * #,##0_-;\-&quot;$&quot;\ * #,##0_-;_-&quot;$&quot;\ * &quot;-&quot;??_-;_-@_-"/>
    <numFmt numFmtId="166" formatCode="&quot;$&quot;\ #,##0"/>
    <numFmt numFmtId="167" formatCode="0.0%"/>
    <numFmt numFmtId="168" formatCode="dd/mm/yy;@"/>
    <numFmt numFmtId="169" formatCode="&quot;$&quot;\ #,##0.00"/>
    <numFmt numFmtId="170" formatCode="&quot;$&quot;#,##0;[Red]\-&quot;$&quot;#,##0"/>
  </numFmts>
  <fonts count="10"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8"/>
      <name val="Calibri"/>
      <family val="2"/>
      <scheme val="minor"/>
    </font>
    <font>
      <sz val="11"/>
      <color rgb="FF000000"/>
      <name val="Calibri"/>
      <family val="2"/>
      <scheme val="minor"/>
    </font>
    <font>
      <sz val="11"/>
      <name val="Calibri"/>
      <family val="2"/>
      <scheme val="minor"/>
    </font>
  </fonts>
  <fills count="10">
    <fill>
      <patternFill patternType="none"/>
    </fill>
    <fill>
      <patternFill patternType="gray125"/>
    </fill>
    <fill>
      <patternFill patternType="solid">
        <fgColor rgb="FFA5A5A5"/>
      </patternFill>
    </fill>
    <fill>
      <patternFill patternType="solid">
        <fgColor theme="6"/>
      </patternFill>
    </fill>
    <fill>
      <patternFill patternType="solid">
        <fgColor theme="0"/>
        <bgColor indexed="64"/>
      </patternFill>
    </fill>
    <fill>
      <patternFill patternType="solid">
        <fgColor theme="0" tint="-0.249977111117893"/>
        <bgColor indexed="64"/>
      </patternFill>
    </fill>
    <fill>
      <patternFill patternType="solid">
        <fgColor theme="1"/>
        <bgColor theme="1"/>
      </patternFill>
    </fill>
    <fill>
      <patternFill patternType="solid">
        <fgColor rgb="FFFFFF00"/>
        <bgColor indexed="64"/>
      </patternFill>
    </fill>
    <fill>
      <patternFill patternType="solid">
        <fgColor rgb="FFFFC000"/>
        <bgColor indexed="64"/>
      </patternFill>
    </fill>
    <fill>
      <patternFill patternType="solid">
        <fgColor theme="0" tint="-0.14999847407452621"/>
        <bgColor theme="0" tint="-0.14999847407452621"/>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2" borderId="1" applyNumberFormat="0" applyAlignment="0" applyProtection="0"/>
    <xf numFmtId="0" fontId="5" fillId="3" borderId="0" applyNumberFormat="0" applyBorder="0" applyAlignment="0" applyProtection="0"/>
    <xf numFmtId="43" fontId="1" fillId="0" borderId="0" applyFont="0" applyFill="0" applyBorder="0" applyAlignment="0" applyProtection="0"/>
    <xf numFmtId="0" fontId="6" fillId="0" borderId="0"/>
    <xf numFmtId="0" fontId="1" fillId="0" borderId="0"/>
    <xf numFmtId="0" fontId="3" fillId="0" borderId="0" applyNumberFormat="0" applyFill="0" applyBorder="0" applyAlignment="0" applyProtection="0"/>
    <xf numFmtId="9" fontId="1" fillId="0" borderId="0" applyFont="0" applyFill="0" applyBorder="0" applyAlignment="0" applyProtection="0"/>
  </cellStyleXfs>
  <cellXfs count="78">
    <xf numFmtId="0" fontId="0" fillId="0" borderId="0" xfId="0"/>
    <xf numFmtId="0" fontId="0" fillId="0" borderId="0" xfId="0" applyAlignment="1">
      <alignment horizontal="center"/>
    </xf>
    <xf numFmtId="0" fontId="0" fillId="0" borderId="0" xfId="0" applyAlignment="1">
      <alignment horizontal="left"/>
    </xf>
    <xf numFmtId="0" fontId="3" fillId="0" borderId="0" xfId="2"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vertical="center" wrapText="1"/>
    </xf>
    <xf numFmtId="3" fontId="0" fillId="0" borderId="0" xfId="0" applyNumberFormat="1" applyAlignment="1">
      <alignment horizontal="center" vertical="center" wrapText="1"/>
    </xf>
    <xf numFmtId="1" fontId="0" fillId="0" borderId="0" xfId="0" applyNumberFormat="1" applyAlignment="1">
      <alignment horizontal="center" vertical="center" wrapText="1"/>
    </xf>
    <xf numFmtId="166" fontId="0" fillId="0" borderId="0" xfId="0" applyNumberFormat="1" applyAlignment="1">
      <alignment horizontal="center" vertical="center" wrapText="1"/>
    </xf>
    <xf numFmtId="165" fontId="0" fillId="0" borderId="0" xfId="1" applyNumberFormat="1" applyFont="1" applyAlignment="1">
      <alignment horizontal="center" vertical="center" wrapText="1"/>
    </xf>
    <xf numFmtId="164" fontId="2" fillId="0" borderId="0" xfId="0" applyNumberFormat="1" applyFont="1" applyAlignment="1">
      <alignment horizontal="center" vertical="center" wrapText="1"/>
    </xf>
    <xf numFmtId="3" fontId="0" fillId="0" borderId="0" xfId="5" applyNumberFormat="1" applyFont="1" applyAlignment="1">
      <alignment horizontal="center" vertical="center" wrapText="1"/>
    </xf>
    <xf numFmtId="167" fontId="0" fillId="0" borderId="0" xfId="0" applyNumberFormat="1" applyAlignment="1">
      <alignment horizontal="center" vertical="center" wrapText="1"/>
    </xf>
    <xf numFmtId="164" fontId="5" fillId="4" borderId="0" xfId="0" applyNumberFormat="1" applyFont="1" applyFill="1"/>
    <xf numFmtId="165" fontId="5" fillId="4" borderId="0" xfId="4" applyNumberFormat="1" applyFill="1"/>
    <xf numFmtId="0" fontId="0" fillId="5" borderId="0" xfId="0" applyFill="1"/>
    <xf numFmtId="164" fontId="0" fillId="0" borderId="0" xfId="0" applyNumberFormat="1"/>
    <xf numFmtId="0" fontId="4" fillId="6" borderId="2" xfId="0" applyFont="1" applyFill="1" applyBorder="1" applyAlignment="1">
      <alignment horizontal="center" vertical="center" wrapText="1"/>
    </xf>
    <xf numFmtId="0" fontId="0" fillId="0" borderId="0" xfId="0" pivotButton="1"/>
    <xf numFmtId="44" fontId="0" fillId="0" borderId="0" xfId="1" applyFont="1" applyAlignment="1">
      <alignment horizontal="center" vertical="center" wrapText="1"/>
    </xf>
    <xf numFmtId="0" fontId="0" fillId="0" borderId="0" xfId="0" applyAlignment="1">
      <alignment wrapText="1"/>
    </xf>
    <xf numFmtId="0" fontId="3" fillId="0" borderId="0" xfId="8" applyAlignment="1">
      <alignment horizontal="center" vertical="center" wrapText="1"/>
    </xf>
    <xf numFmtId="3" fontId="0" fillId="0" borderId="0" xfId="0" applyNumberFormat="1"/>
    <xf numFmtId="0" fontId="0" fillId="0" borderId="0" xfId="0" applyAlignment="1">
      <alignment horizontal="left" indent="1"/>
    </xf>
    <xf numFmtId="0" fontId="0" fillId="0" borderId="0" xfId="0" applyAlignment="1">
      <alignment horizontal="left" indent="2"/>
    </xf>
    <xf numFmtId="168" fontId="0" fillId="0" borderId="0" xfId="0" applyNumberFormat="1" applyAlignment="1">
      <alignment horizontal="center" vertical="center" wrapText="1"/>
    </xf>
    <xf numFmtId="168" fontId="0" fillId="0" borderId="0" xfId="1" applyNumberFormat="1" applyFont="1" applyAlignment="1">
      <alignment horizontal="center" vertical="center" wrapText="1"/>
    </xf>
    <xf numFmtId="168" fontId="0" fillId="0" borderId="0" xfId="0" applyNumberFormat="1" applyAlignment="1">
      <alignment horizontal="center" vertical="center"/>
    </xf>
    <xf numFmtId="168" fontId="3" fillId="0" borderId="0" xfId="2" applyNumberFormat="1" applyAlignment="1">
      <alignment horizontal="center" vertical="center" wrapText="1"/>
    </xf>
    <xf numFmtId="168" fontId="0" fillId="0" borderId="0" xfId="1" applyNumberFormat="1" applyFont="1" applyAlignment="1">
      <alignment horizontal="center" vertical="center"/>
    </xf>
    <xf numFmtId="168" fontId="2" fillId="0" borderId="0" xfId="0" applyNumberFormat="1" applyFont="1" applyAlignment="1">
      <alignment horizontal="center" vertical="center" wrapText="1"/>
    </xf>
    <xf numFmtId="168" fontId="0" fillId="4" borderId="0" xfId="0" applyNumberFormat="1" applyFill="1" applyAlignment="1">
      <alignment horizontal="center" vertical="center" wrapText="1"/>
    </xf>
    <xf numFmtId="168" fontId="0" fillId="7" borderId="0" xfId="0" applyNumberFormat="1" applyFill="1" applyAlignment="1">
      <alignment horizontal="center" vertical="center" wrapText="1"/>
    </xf>
    <xf numFmtId="168" fontId="3" fillId="0" borderId="0" xfId="8" applyNumberFormat="1" applyAlignment="1">
      <alignment horizontal="center" vertical="center" wrapText="1"/>
    </xf>
    <xf numFmtId="9" fontId="0" fillId="0" borderId="0" xfId="0" applyNumberFormat="1"/>
    <xf numFmtId="9" fontId="0" fillId="0" borderId="0" xfId="0" applyNumberFormat="1" applyAlignment="1">
      <alignment horizontal="center" vertical="center" wrapText="1"/>
    </xf>
    <xf numFmtId="9" fontId="2" fillId="0" borderId="0" xfId="0" applyNumberFormat="1" applyFont="1" applyAlignment="1">
      <alignment horizontal="center" vertical="center" wrapText="1"/>
    </xf>
    <xf numFmtId="1" fontId="0" fillId="0" borderId="0" xfId="0" applyNumberFormat="1"/>
    <xf numFmtId="166" fontId="5" fillId="4" borderId="0" xfId="4" applyNumberFormat="1" applyFill="1"/>
    <xf numFmtId="166" fontId="0" fillId="0" borderId="0" xfId="0" applyNumberFormat="1"/>
    <xf numFmtId="164" fontId="0" fillId="4" borderId="0" xfId="0" applyNumberFormat="1" applyFill="1" applyAlignment="1">
      <alignment horizontal="center" vertical="center" wrapText="1"/>
    </xf>
    <xf numFmtId="1" fontId="0" fillId="0" borderId="0" xfId="5" applyNumberFormat="1" applyFont="1" applyAlignment="1">
      <alignment horizontal="center" vertical="center" wrapText="1"/>
    </xf>
    <xf numFmtId="1" fontId="0" fillId="0" borderId="0" xfId="5" applyNumberFormat="1" applyFont="1" applyFill="1" applyAlignment="1">
      <alignment horizontal="center" vertical="center" wrapText="1"/>
    </xf>
    <xf numFmtId="168" fontId="3" fillId="0" borderId="0" xfId="2" applyNumberFormat="1" applyFill="1" applyAlignment="1">
      <alignment horizontal="center" vertical="center" wrapText="1"/>
    </xf>
    <xf numFmtId="168" fontId="0" fillId="8" borderId="0" xfId="0" applyNumberFormat="1" applyFill="1" applyAlignment="1">
      <alignment horizontal="center" vertical="center" wrapText="1"/>
    </xf>
    <xf numFmtId="168" fontId="3" fillId="0" borderId="0" xfId="8" applyNumberFormat="1" applyFill="1" applyAlignment="1">
      <alignment horizontal="center" vertical="center" wrapText="1"/>
    </xf>
    <xf numFmtId="169" fontId="0" fillId="0" borderId="0" xfId="1" applyNumberFormat="1" applyFont="1" applyAlignment="1">
      <alignment horizontal="center" vertical="center"/>
    </xf>
    <xf numFmtId="169" fontId="0" fillId="0" borderId="0" xfId="0" applyNumberFormat="1" applyAlignment="1">
      <alignment horizontal="center" vertical="center"/>
    </xf>
    <xf numFmtId="2" fontId="0" fillId="0" borderId="0" xfId="0" applyNumberFormat="1"/>
    <xf numFmtId="9" fontId="0" fillId="0" borderId="0" xfId="9" applyFont="1"/>
    <xf numFmtId="169" fontId="0" fillId="0" borderId="0" xfId="1" applyNumberFormat="1" applyFont="1" applyAlignment="1">
      <alignment horizontal="center" vertical="center" wrapText="1"/>
    </xf>
    <xf numFmtId="168" fontId="8" fillId="0" borderId="0" xfId="0" applyNumberFormat="1" applyFont="1" applyAlignment="1">
      <alignment horizontal="center" vertical="center" wrapText="1"/>
    </xf>
    <xf numFmtId="169" fontId="0" fillId="0" borderId="0" xfId="0" applyNumberFormat="1" applyAlignment="1">
      <alignment horizontal="center" vertical="center" wrapText="1"/>
    </xf>
    <xf numFmtId="166" fontId="0" fillId="0" borderId="0" xfId="0" applyNumberFormat="1" applyAlignment="1">
      <alignment horizontal="center" vertical="center"/>
    </xf>
    <xf numFmtId="1" fontId="0" fillId="0" borderId="3" xfId="0" applyNumberFormat="1" applyBorder="1" applyAlignment="1">
      <alignment horizontal="center" vertical="center" wrapText="1"/>
    </xf>
    <xf numFmtId="0" fontId="3" fillId="0" borderId="0" xfId="2" applyAlignment="1">
      <alignment horizontal="center" wrapText="1"/>
    </xf>
    <xf numFmtId="3" fontId="0" fillId="0" borderId="0" xfId="0" applyNumberForma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0" fillId="9" borderId="3" xfId="0" applyFill="1" applyBorder="1" applyAlignment="1">
      <alignment horizontal="center" vertical="center" wrapText="1"/>
    </xf>
    <xf numFmtId="170" fontId="2" fillId="0" borderId="0" xfId="0" applyNumberFormat="1" applyFont="1" applyAlignment="1">
      <alignment horizontal="center" vertical="center"/>
    </xf>
    <xf numFmtId="170" fontId="8" fillId="0" borderId="0" xfId="0" applyNumberFormat="1" applyFont="1" applyAlignment="1">
      <alignment horizontal="center" vertical="center"/>
    </xf>
    <xf numFmtId="14" fontId="0" fillId="0" borderId="0" xfId="0" applyNumberFormat="1" applyAlignment="1">
      <alignment horizontal="center" vertical="center" wrapText="1"/>
    </xf>
    <xf numFmtId="0" fontId="1" fillId="0" borderId="0" xfId="0" applyFont="1" applyAlignment="1">
      <alignment horizontal="center" vertical="center"/>
    </xf>
    <xf numFmtId="0" fontId="2" fillId="4" borderId="0" xfId="0" applyFont="1" applyFill="1" applyAlignment="1">
      <alignment horizontal="center" vertical="center"/>
    </xf>
    <xf numFmtId="0" fontId="0" fillId="0" borderId="3" xfId="0" applyBorder="1" applyAlignment="1">
      <alignment horizontal="center" vertical="center" wrapText="1"/>
    </xf>
    <xf numFmtId="0" fontId="0" fillId="4" borderId="0" xfId="0" applyFill="1" applyAlignment="1">
      <alignment horizontal="center" vertical="center" wrapText="1"/>
    </xf>
    <xf numFmtId="1" fontId="8" fillId="0" borderId="0" xfId="0" applyNumberFormat="1" applyFont="1" applyAlignment="1">
      <alignment horizontal="center" vertical="center" wrapText="1"/>
    </xf>
    <xf numFmtId="168" fontId="3" fillId="0" borderId="0" xfId="2" applyNumberFormat="1" applyAlignment="1">
      <alignment horizontal="center" vertical="center"/>
    </xf>
    <xf numFmtId="6" fontId="0" fillId="0" borderId="0" xfId="0" applyNumberFormat="1" applyAlignment="1">
      <alignment horizontal="center" vertical="center"/>
    </xf>
    <xf numFmtId="1" fontId="0" fillId="0" borderId="0" xfId="0" applyNumberFormat="1" applyAlignment="1">
      <alignment horizontal="center"/>
    </xf>
    <xf numFmtId="169" fontId="0" fillId="0" borderId="0" xfId="0" applyNumberFormat="1" applyAlignment="1">
      <alignment horizontal="center"/>
    </xf>
    <xf numFmtId="0" fontId="0" fillId="0" borderId="0" xfId="0" applyAlignment="1">
      <alignment horizontal="center" wrapText="1"/>
    </xf>
    <xf numFmtId="1" fontId="0" fillId="0" borderId="0" xfId="0" applyNumberFormat="1" applyAlignment="1">
      <alignment horizontal="center" vertical="center"/>
    </xf>
    <xf numFmtId="0" fontId="4" fillId="2" borderId="1" xfId="3" applyAlignment="1">
      <alignment horizontal="center"/>
    </xf>
  </cellXfs>
  <cellStyles count="10">
    <cellStyle name="Celda de comprobación" xfId="3" builtinId="23"/>
    <cellStyle name="Énfasis3" xfId="4" builtinId="37"/>
    <cellStyle name="Hipervínculo" xfId="2" builtinId="8"/>
    <cellStyle name="Hyperlink" xfId="8" xr:uid="{00000000-000B-0000-0000-000008000000}"/>
    <cellStyle name="Millares" xfId="5" builtinId="3"/>
    <cellStyle name="Moneda" xfId="1" builtinId="4"/>
    <cellStyle name="Normal" xfId="0" builtinId="0"/>
    <cellStyle name="Normal 2 2" xfId="7" xr:uid="{00000000-0005-0000-0000-000007000000}"/>
    <cellStyle name="Normal 4" xfId="6" xr:uid="{00000000-0005-0000-0000-000008000000}"/>
    <cellStyle name="Porcentaje" xfId="9" builtinId="5"/>
  </cellStyles>
  <dxfs count="120">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9" formatCode="&quot;$&quot;\ #,##0.00"/>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66" formatCode="&quot;$&quot;\ #,##0"/>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4" formatCode="[$-F800]dddd\,\ mmmm\ dd\,\ yy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0"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66" formatCode="&quot;$&quot;\ #,##0"/>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1" indent="0" justifyLastLine="0" shrinkToFit="0" readingOrder="0"/>
    </dxf>
    <dxf>
      <numFmt numFmtId="168" formatCode="dd/mm/yy;@"/>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4" formatCode="[$-F800]dddd\,\ mmmm\ dd\,\ yyyy"/>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166" formatCode="&quot;$&quot;\ #,##0"/>
      <alignment horizontal="center" vertical="center" textRotation="0" wrapText="1" indent="0" justifyLastLine="0" shrinkToFit="0" readingOrder="0"/>
    </dxf>
    <dxf>
      <numFmt numFmtId="167" formatCode="0.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F800]dddd\,\ mmmm\ dd\,\ yyyy"/>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Proyeccion Contratacion'!A1"/><Relationship Id="rId2" Type="http://schemas.openxmlformats.org/officeDocument/2006/relationships/hyperlink" Target="#'BD Matriz Contratacion'!A1"/><Relationship Id="rId1" Type="http://schemas.openxmlformats.org/officeDocument/2006/relationships/image" Target="../media/image1.png"/><Relationship Id="rId4" Type="http://schemas.openxmlformats.org/officeDocument/2006/relationships/hyperlink" Target="#'Resumen Gerencial'!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4</xdr:row>
      <xdr:rowOff>9526</xdr:rowOff>
    </xdr:from>
    <xdr:to>
      <xdr:col>16</xdr:col>
      <xdr:colOff>526990</xdr:colOff>
      <xdr:row>27</xdr:row>
      <xdr:rowOff>180975</xdr:rowOff>
    </xdr:to>
    <xdr:pic>
      <xdr:nvPicPr>
        <xdr:cNvPr id="4" name="Imagen 3">
          <a:extLst>
            <a:ext uri="{FF2B5EF4-FFF2-40B4-BE49-F238E27FC236}">
              <a16:creationId xmlns:a16="http://schemas.microsoft.com/office/drawing/2014/main" id="{87C43AC9-66FD-413F-AE6C-1D97944D49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9526"/>
          <a:ext cx="11814115" cy="4552949"/>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twoCellAnchor>
    <xdr:from>
      <xdr:col>8</xdr:col>
      <xdr:colOff>123825</xdr:colOff>
      <xdr:row>4</xdr:row>
      <xdr:rowOff>133350</xdr:rowOff>
    </xdr:from>
    <xdr:to>
      <xdr:col>9</xdr:col>
      <xdr:colOff>685800</xdr:colOff>
      <xdr:row>8</xdr:row>
      <xdr:rowOff>76200</xdr:rowOff>
    </xdr:to>
    <xdr:sp macro="" textlink="">
      <xdr:nvSpPr>
        <xdr:cNvPr id="2" name="Elipse 1">
          <a:hlinkClick xmlns:r="http://schemas.openxmlformats.org/officeDocument/2006/relationships" r:id="rId2"/>
          <a:extLst>
            <a:ext uri="{FF2B5EF4-FFF2-40B4-BE49-F238E27FC236}">
              <a16:creationId xmlns:a16="http://schemas.microsoft.com/office/drawing/2014/main" id="{90BC953C-C635-48B5-95A9-585937D2B6DF}"/>
            </a:ext>
          </a:extLst>
        </xdr:cNvPr>
        <xdr:cNvSpPr/>
      </xdr:nvSpPr>
      <xdr:spPr>
        <a:xfrm>
          <a:off x="6219825" y="133350"/>
          <a:ext cx="1323975" cy="70485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BD Matriz</a:t>
          </a:r>
          <a:r>
            <a:rPr lang="es-CO" sz="1100" baseline="0"/>
            <a:t> Contratacion</a:t>
          </a:r>
          <a:endParaRPr lang="es-CO" sz="1100"/>
        </a:p>
      </xdr:txBody>
    </xdr:sp>
    <xdr:clientData/>
  </xdr:twoCellAnchor>
  <xdr:twoCellAnchor>
    <xdr:from>
      <xdr:col>8</xdr:col>
      <xdr:colOff>161925</xdr:colOff>
      <xdr:row>9</xdr:row>
      <xdr:rowOff>104776</xdr:rowOff>
    </xdr:from>
    <xdr:to>
      <xdr:col>9</xdr:col>
      <xdr:colOff>723900</xdr:colOff>
      <xdr:row>13</xdr:row>
      <xdr:rowOff>47626</xdr:rowOff>
    </xdr:to>
    <xdr:sp macro="" textlink="">
      <xdr:nvSpPr>
        <xdr:cNvPr id="5" name="Elipse 4">
          <a:hlinkClick xmlns:r="http://schemas.openxmlformats.org/officeDocument/2006/relationships" r:id="rId3"/>
          <a:extLst>
            <a:ext uri="{FF2B5EF4-FFF2-40B4-BE49-F238E27FC236}">
              <a16:creationId xmlns:a16="http://schemas.microsoft.com/office/drawing/2014/main" id="{7524F2EC-004C-4954-88EB-B8957B48B226}"/>
            </a:ext>
          </a:extLst>
        </xdr:cNvPr>
        <xdr:cNvSpPr/>
      </xdr:nvSpPr>
      <xdr:spPr>
        <a:xfrm>
          <a:off x="6257925" y="1819276"/>
          <a:ext cx="1323975" cy="70485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Proyeccion</a:t>
          </a:r>
          <a:r>
            <a:rPr lang="es-CO" sz="1100" baseline="0"/>
            <a:t> Contratacion</a:t>
          </a:r>
          <a:endParaRPr lang="es-CO" sz="1100"/>
        </a:p>
      </xdr:txBody>
    </xdr:sp>
    <xdr:clientData/>
  </xdr:twoCellAnchor>
  <xdr:twoCellAnchor>
    <xdr:from>
      <xdr:col>8</xdr:col>
      <xdr:colOff>161925</xdr:colOff>
      <xdr:row>14</xdr:row>
      <xdr:rowOff>19051</xdr:rowOff>
    </xdr:from>
    <xdr:to>
      <xdr:col>9</xdr:col>
      <xdr:colOff>723900</xdr:colOff>
      <xdr:row>17</xdr:row>
      <xdr:rowOff>152401</xdr:rowOff>
    </xdr:to>
    <xdr:sp macro="" textlink="">
      <xdr:nvSpPr>
        <xdr:cNvPr id="6" name="Elipse 5">
          <a:hlinkClick xmlns:r="http://schemas.openxmlformats.org/officeDocument/2006/relationships" r:id="rId4"/>
          <a:extLst>
            <a:ext uri="{FF2B5EF4-FFF2-40B4-BE49-F238E27FC236}">
              <a16:creationId xmlns:a16="http://schemas.microsoft.com/office/drawing/2014/main" id="{C3A3F847-B08D-4455-838C-0BBBC424A94F}"/>
            </a:ext>
          </a:extLst>
        </xdr:cNvPr>
        <xdr:cNvSpPr/>
      </xdr:nvSpPr>
      <xdr:spPr>
        <a:xfrm>
          <a:off x="6257925" y="2686051"/>
          <a:ext cx="1323975" cy="70485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Resumen</a:t>
          </a:r>
          <a:r>
            <a:rPr lang="es-CO" sz="1100" baseline="0"/>
            <a:t> Gerencial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0</xdr:row>
      <xdr:rowOff>47625</xdr:rowOff>
    </xdr:from>
    <xdr:to>
      <xdr:col>3</xdr:col>
      <xdr:colOff>1152525</xdr:colOff>
      <xdr:row>0</xdr:row>
      <xdr:rowOff>161925</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E23C91CC-5F0B-43FC-B027-AA0682F26035}"/>
            </a:ext>
          </a:extLst>
        </xdr:cNvPr>
        <xdr:cNvSpPr/>
      </xdr:nvSpPr>
      <xdr:spPr>
        <a:xfrm>
          <a:off x="5457825" y="47625"/>
          <a:ext cx="542925" cy="114300"/>
        </a:xfrm>
        <a:prstGeom prst="up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609600</xdr:colOff>
      <xdr:row>0</xdr:row>
      <xdr:rowOff>47625</xdr:rowOff>
    </xdr:from>
    <xdr:to>
      <xdr:col>3</xdr:col>
      <xdr:colOff>1152525</xdr:colOff>
      <xdr:row>0</xdr:row>
      <xdr:rowOff>161925</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4AA8A4AC-0914-4BD9-A2A7-CBFB9A6C4D78}"/>
            </a:ext>
          </a:extLst>
        </xdr:cNvPr>
        <xdr:cNvSpPr/>
      </xdr:nvSpPr>
      <xdr:spPr>
        <a:xfrm>
          <a:off x="5457825" y="47625"/>
          <a:ext cx="542925" cy="114300"/>
        </a:xfrm>
        <a:prstGeom prst="up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10</xdr:col>
      <xdr:colOff>171029</xdr:colOff>
      <xdr:row>0</xdr:row>
      <xdr:rowOff>134124</xdr:rowOff>
    </xdr:to>
    <xdr:pic>
      <xdr:nvPicPr>
        <xdr:cNvPr id="2" name="Imagen 1">
          <a:hlinkClick xmlns:r="http://schemas.openxmlformats.org/officeDocument/2006/relationships" r:id="rId1"/>
          <a:extLst>
            <a:ext uri="{FF2B5EF4-FFF2-40B4-BE49-F238E27FC236}">
              <a16:creationId xmlns:a16="http://schemas.microsoft.com/office/drawing/2014/main" id="{410C6195-C139-42D8-8E36-9D68F43C2E39}"/>
            </a:ext>
          </a:extLst>
        </xdr:cNvPr>
        <xdr:cNvPicPr>
          <a:picLocks noChangeAspect="1"/>
        </xdr:cNvPicPr>
      </xdr:nvPicPr>
      <xdr:blipFill>
        <a:blip xmlns:r="http://schemas.openxmlformats.org/officeDocument/2006/relationships" r:embed="rId2"/>
        <a:stretch>
          <a:fillRect/>
        </a:stretch>
      </xdr:blipFill>
      <xdr:spPr>
        <a:xfrm>
          <a:off x="11991975" y="0"/>
          <a:ext cx="640135" cy="1341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609600</xdr:colOff>
      <xdr:row>0</xdr:row>
      <xdr:rowOff>47625</xdr:rowOff>
    </xdr:from>
    <xdr:to>
      <xdr:col>3</xdr:col>
      <xdr:colOff>1152525</xdr:colOff>
      <xdr:row>0</xdr:row>
      <xdr:rowOff>161925</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BE79776E-9EB3-4DFB-A305-29A30E7E8660}"/>
            </a:ext>
          </a:extLst>
        </xdr:cNvPr>
        <xdr:cNvSpPr/>
      </xdr:nvSpPr>
      <xdr:spPr>
        <a:xfrm>
          <a:off x="6296025" y="47625"/>
          <a:ext cx="542925" cy="114300"/>
        </a:xfrm>
        <a:prstGeom prst="up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160.42061134259" createdVersion="8" refreshedVersion="7" minRefreshableVersion="3" recordCount="194" xr:uid="{A230B874-393F-40A5-9EB8-C35A14BBEE96}">
  <cacheSource type="worksheet">
    <worksheetSource name="Tabla2"/>
  </cacheSource>
  <cacheFields count="42">
    <cacheField name="ENTIDAD CONTRATANTE " numFmtId="168">
      <sharedItems/>
    </cacheField>
    <cacheField name="NÚMERO DE CONTRATO " numFmtId="168">
      <sharedItems/>
    </cacheField>
    <cacheField name="FECHA DE CONTRATO " numFmtId="164">
      <sharedItems containsSemiMixedTypes="0" containsNonDate="0" containsDate="1" containsString="0" minDate="2019-06-26T00:00:00" maxDate="2022-12-17T00:00:00" count="65">
        <d v="2019-06-26T00:00:00"/>
        <d v="2021-02-26T00:00:00"/>
        <d v="2021-03-15T00:00:00"/>
        <d v="2021-03-16T00:00:00"/>
        <d v="2021-03-23T00:00:00"/>
        <d v="2021-04-22T00:00:00"/>
        <d v="2021-05-10T00:00:00"/>
        <d v="2021-04-27T00:00:00"/>
        <d v="2021-07-08T00:00:00"/>
        <d v="2021-07-22T00:00:00"/>
        <d v="2021-10-01T00:00:00"/>
        <d v="2021-11-04T00:00:00"/>
        <d v="2021-11-19T00:00:00"/>
        <d v="2021-12-01T00:00:00"/>
        <d v="2022-01-05T00:00:00"/>
        <d v="2022-01-04T00:00:00"/>
        <d v="2022-01-06T00:00:00"/>
        <d v="2022-01-20T00:00:00"/>
        <d v="2022-01-11T00:00:00"/>
        <d v="2022-01-12T00:00:00"/>
        <d v="2022-01-17T00:00:00"/>
        <d v="2022-01-13T00:00:00"/>
        <d v="2022-01-18T00:00:00"/>
        <d v="2022-01-24T00:00:00"/>
        <d v="2022-01-25T00:00:00"/>
        <d v="2022-01-26T00:00:00"/>
        <d v="2022-01-27T00:00:00"/>
        <d v="2022-01-28T00:00:00"/>
        <d v="2022-03-16T00:00:00"/>
        <d v="2022-03-28T00:00:00"/>
        <d v="2022-03-29T00:00:00"/>
        <d v="2022-04-09T00:00:00"/>
        <d v="2022-04-20T00:00:00"/>
        <d v="2022-05-10T00:00:00"/>
        <d v="2022-06-24T00:00:00"/>
        <d v="2022-06-23T00:00:00"/>
        <d v="2022-07-01T00:00:00"/>
        <d v="2022-06-30T00:00:00"/>
        <d v="2022-07-05T00:00:00"/>
        <d v="2022-07-13T00:00:00"/>
        <d v="2022-07-26T00:00:00"/>
        <d v="2022-07-21T00:00:00"/>
        <d v="2022-08-01T00:00:00"/>
        <d v="2022-08-03T00:00:00"/>
        <d v="2022-08-04T00:00:00"/>
        <d v="2022-08-05T00:00:00"/>
        <d v="2022-08-17T00:00:00"/>
        <d v="2022-08-26T00:00:00"/>
        <d v="2022-08-25T00:00:00"/>
        <d v="2022-08-29T00:00:00"/>
        <d v="2022-09-01T00:00:00"/>
        <d v="2022-09-05T00:00:00"/>
        <d v="2022-09-08T00:00:00"/>
        <d v="2022-09-12T00:00:00"/>
        <d v="2022-09-14T00:00:00"/>
        <d v="2022-09-20T00:00:00"/>
        <d v="2022-10-04T00:00:00"/>
        <d v="2022-09-22T00:00:00"/>
        <d v="2022-10-06T00:00:00"/>
        <d v="2022-11-09T00:00:00"/>
        <d v="2022-11-08T00:00:00"/>
        <d v="2022-11-10T00:00:00"/>
        <d v="2022-11-18T00:00:00"/>
        <d v="2022-11-28T00:00:00"/>
        <d v="2022-12-16T00:00:00"/>
      </sharedItems>
      <fieldGroup par="41" base="2">
        <rangePr groupBy="months" startDate="2019-06-26T00:00:00" endDate="2022-12-17T00:00:00"/>
        <groupItems count="14">
          <s v="&lt;26/06/2019"/>
          <s v="ene"/>
          <s v="feb"/>
          <s v="mar"/>
          <s v="abr"/>
          <s v="may"/>
          <s v="jun"/>
          <s v="jul"/>
          <s v="ago"/>
          <s v="sep"/>
          <s v="oct"/>
          <s v="nov"/>
          <s v="dic"/>
          <s v="&gt;17/12/2022"/>
        </groupItems>
      </fieldGroup>
    </cacheField>
    <cacheField name="NOMBRE DEL CONTRATISTA " numFmtId="0">
      <sharedItems/>
    </cacheField>
    <cacheField name="NIT/CC " numFmtId="1">
      <sharedItems containsMixedTypes="1" containsNumber="1" containsInteger="1" minValue="476063" maxValue="1214729156"/>
    </cacheField>
    <cacheField name="OBJETO DEL CONTRATO " numFmtId="168">
      <sharedItems longText="1"/>
    </cacheField>
    <cacheField name="NÚMERO DE PROCESO (SECOPII)" numFmtId="168">
      <sharedItems/>
    </cacheField>
    <cacheField name="NOMBRE DEL CONTRATISTA CESIONARIO" numFmtId="0">
      <sharedItems containsBlank="1"/>
    </cacheField>
    <cacheField name="NIT/CC" numFmtId="1">
      <sharedItems containsBlank="1" containsMixedTypes="1" containsNumber="1" containsInteger="1" minValue="8405799" maxValue="1128454913"/>
    </cacheField>
    <cacheField name="FECHA DE CESIÓN" numFmtId="0">
      <sharedItems containsDate="1" containsBlank="1" containsMixedTypes="1" minDate="2022-02-15T00:00:00" maxDate="2022-11-05T00:00:00"/>
    </cacheField>
    <cacheField name="TIPO DE PROCESO" numFmtId="168">
      <sharedItems count="5">
        <s v="CONTRATACIÓN DIRECTA"/>
        <s v="CONCURSO DE MÉRITOS"/>
        <s v="SELECCIÓN ABREVIADA"/>
        <s v="LICITACIÓN PÚBLICA"/>
        <s v="MÍNIMA CUANTÍA"/>
      </sharedItems>
    </cacheField>
    <cacheField name="TIPOLOGÍA DEL CONTRATO" numFmtId="168">
      <sharedItems count="9">
        <s v="INTERADMINISTRATIVO"/>
        <s v="INTERVENTORÍA"/>
        <s v="SUBASTA INVERSA"/>
        <s v="CONTRATO OBRA"/>
        <s v="PRESTACIÓN DE SERVICIOS"/>
        <s v="MENOR CUANTÍA"/>
        <s v="PRESTACIÓN DE SERVICIOS APOYO A LA GESTIÓN"/>
        <s v="CONSULTORÍA"/>
        <s v="MÍNIMA CUANTÍA " u="1"/>
      </sharedItems>
    </cacheField>
    <cacheField name="ESTADO ACTUAL DEL CONTRATO " numFmtId="168">
      <sharedItems containsBlank="1" count="10">
        <s v="SUSPENDIDO"/>
        <s v="LIQUIDADO"/>
        <s v="EN EJECUCIÓN"/>
        <s v="TERMINADO"/>
        <s v="TERMINADO (CON VIGENCIA)"/>
        <s v="RECHAZADO"/>
        <s v="TERMINADO ANTICIPADAMENTE"/>
        <s v="EN LIQUIDACIÓN" u="1"/>
        <m u="1"/>
        <s v="EN EJECUCIÓN (CESIONARIO)" u="1"/>
      </sharedItems>
    </cacheField>
    <cacheField name="PORCENTAJE DE AVANCE DEL PLAZO CONTRACTUAL" numFmtId="9">
      <sharedItems containsSemiMixedTypes="0" containsString="0" containsNumber="1" minValue="0" maxValue="2.5014749262536875"/>
    </cacheField>
    <cacheField name="MONTO TOTAL DEL CONTRATO" numFmtId="166">
      <sharedItems containsMixedTypes="1" containsNumber="1" minValue="489930" maxValue="29965832513"/>
    </cacheField>
    <cacheField name="FECHA ACTA DE INICIO" numFmtId="164">
      <sharedItems containsDate="1" containsBlank="1" containsMixedTypes="1" minDate="2019-07-15T00:00:00" maxDate="2022-12-17T00:00:00"/>
    </cacheField>
    <cacheField name="TIEMPO DE  DURACIÓN DEL CONTRATO " numFmtId="168">
      <sharedItems containsBlank="1"/>
    </cacheField>
    <cacheField name="DÍAS PENDIENTES DE EJECUCIÓN" numFmtId="1">
      <sharedItems containsMixedTypes="1" containsNumber="1" containsInteger="1" minValue="-45160" maxValue="233"/>
    </cacheField>
    <cacheField name="FECHA DE TERMINACIÓN  DEL CONTRATO " numFmtId="164">
      <sharedItems containsNonDate="0" containsDate="1" containsString="0" containsBlank="1" minDate="2021-06-17T00:00:00" maxDate="2024-04-12T00:00:00"/>
    </cacheField>
    <cacheField name="FECHA TERMINACION ANTICIPADA" numFmtId="0">
      <sharedItems containsNonDate="0" containsDate="1" containsString="0" containsBlank="1" minDate="2022-05-11T00:00:00" maxDate="2022-11-01T00:00:00"/>
    </cacheField>
    <cacheField name="PRÓRROGAS " numFmtId="168">
      <sharedItems containsBlank="1"/>
    </cacheField>
    <cacheField name="OTROSÍ" numFmtId="168">
      <sharedItems containsBlank="1"/>
    </cacheField>
    <cacheField name="ADICIONES " numFmtId="0">
      <sharedItems containsBlank="1" containsMixedTypes="1" containsNumber="1" containsInteger="1" minValue="3271465" maxValue="5425515097"/>
    </cacheField>
    <cacheField name="ABOGADO GESTOR" numFmtId="168">
      <sharedItems containsBlank="1"/>
    </cacheField>
    <cacheField name="PROCESO" numFmtId="168">
      <sharedItems containsBlank="1"/>
    </cacheField>
    <cacheField name="SUPERVISOR" numFmtId="168">
      <sharedItems containsBlank="1"/>
    </cacheField>
    <cacheField name="APOYO A LA SUPERVISIÓN TECNICO" numFmtId="0">
      <sharedItems containsBlank="1"/>
    </cacheField>
    <cacheField name="APOYO A LA SUPERVISIÓN ADMINISTRATIVO" numFmtId="0">
      <sharedItems containsNonDate="0" containsString="0" containsBlank="1"/>
    </cacheField>
    <cacheField name="APOYO A LA SUPERVISIÓN FINANCIERO" numFmtId="0">
      <sharedItems containsNonDate="0" containsString="0" containsBlank="1"/>
    </cacheField>
    <cacheField name="APOYO A LA SUPERVISIÓN CONTABLE" numFmtId="0">
      <sharedItems containsNonDate="0" containsString="0" containsBlank="1"/>
    </cacheField>
    <cacheField name="APOYO A LA SUPERVISIÓN JURIDICO" numFmtId="0">
      <sharedItems containsNonDate="0" containsString="0" containsBlank="1"/>
    </cacheField>
    <cacheField name="SECOP I" numFmtId="168">
      <sharedItems longText="1"/>
    </cacheField>
    <cacheField name="SECOP II" numFmtId="168">
      <sharedItems containsBlank="1" longText="1"/>
    </cacheField>
    <cacheField name=" SECOP I" numFmtId="0">
      <sharedItems containsDate="1" containsBlank="1" containsMixedTypes="1" minDate="2020-12-30T00:00:00" maxDate="2021-07-30T00:00:00"/>
    </cacheField>
    <cacheField name="SECOP  II" numFmtId="164">
      <sharedItems containsDate="1" containsBlank="1" containsMixedTypes="1" minDate="2021-10-01T00:00:00" maxDate="2022-12-17T00:00:00"/>
    </cacheField>
    <cacheField name="FECHA DE LIQUIDACIÓN DEL CONTRATO " numFmtId="0">
      <sharedItems containsDate="1" containsBlank="1" containsMixedTypes="1" minDate="2022-06-22T00:00:00" maxDate="2022-07-28T00:00:00"/>
    </cacheField>
    <cacheField name="OPORTUNIDAD PARA LIQUIDADAR BILATERALMENTE" numFmtId="164">
      <sharedItems containsNonDate="0" containsDate="1" containsString="0" containsBlank="1" minDate="1900-04-29T00:00:00" maxDate="2024-08-10T00:00:00"/>
    </cacheField>
    <cacheField name="OPORTUNIDAD PARA LIQUIDAR UNILATERALMENTE" numFmtId="164">
      <sharedItems containsNonDate="0" containsDate="1" containsString="0" containsBlank="1" minDate="1900-06-28T00:00:00" maxDate="2024-10-09T00:00:00"/>
    </cacheField>
    <cacheField name="OPORTUNIDAD PARA LIQUIDAR JUDICIALMENTE" numFmtId="164">
      <sharedItems containsNonDate="0" containsDate="1" containsString="0" containsBlank="1" minDate="1902-06-18T00:00:00" maxDate="2026-09-29T00:00:00"/>
    </cacheField>
    <cacheField name="RAZONES POR EL INCUMPLIMIENTO DE LAS FECHAS PACTADAS " numFmtId="168">
      <sharedItems containsBlank="1" longText="1"/>
    </cacheField>
    <cacheField name="Trimestres" numFmtId="0" databaseField="0">
      <fieldGroup base="2">
        <rangePr groupBy="quarters" startDate="2019-06-26T00:00:00" endDate="2022-12-17T00:00:00"/>
        <groupItems count="6">
          <s v="&lt;26/06/2019"/>
          <s v="Trim.1"/>
          <s v="Trim.2"/>
          <s v="Trim.3"/>
          <s v="Trim.4"/>
          <s v="&gt;17/12/2022"/>
        </groupItems>
      </fieldGroup>
    </cacheField>
    <cacheField name="Años" numFmtId="0" databaseField="0">
      <fieldGroup base="2">
        <rangePr groupBy="years" startDate="2019-06-26T00:00:00" endDate="2022-12-17T00:00:00"/>
        <groupItems count="6">
          <s v="&lt;26/06/2019"/>
          <s v="2019"/>
          <s v="2020"/>
          <s v="2021"/>
          <s v="2022"/>
          <s v="&gt;17/1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4">
  <r>
    <s v="FONVALMED"/>
    <s v="2019-01404"/>
    <x v="0"/>
    <s v="EMPRESA DE DESARROLLO URBANO -EDU"/>
    <s v="800.223.337-6"/>
    <s v="CONTRATO INTERADMINISTRATIVO DE MANDATO SIN REPRESENTACIÓN PARA LA ACTUALIZACIÓN, AJUSTE Y COMPLEMENTACIÓN DE LOS ESTUDIOS Y DISEÑOS DE LA OBRA SEGUNDA CALZADA AVENIDA 34"/>
    <s v="2019-01404"/>
    <m/>
    <m/>
    <m/>
    <x v="0"/>
    <x v="0"/>
    <x v="0"/>
    <n v="1"/>
    <n v="3728863483"/>
    <d v="2019-07-15T00:00:00"/>
    <s v="OCHO (8) MESES"/>
    <n v="-796"/>
    <d v="2021-06-17T00:00:00"/>
    <m/>
    <s v="AMP. 1-3 MESES, AMP.2-3, AMP 3-2 MESES, AMP.4-3 MESES, AMP. 5-2 MESES"/>
    <m/>
    <m/>
    <m/>
    <m/>
    <m/>
    <m/>
    <m/>
    <m/>
    <m/>
    <m/>
    <s v="https://www.contratos.gov.co/consultas/detalleProceso.do?numConstancia=19-12-9685897&amp;g-recaptcha-response=03AIIukzh38NRMAA18Sept2WbNdb8499srkoQ1vD6r7DEFFMB_NxGl7b6a8eTAeEjD6DkSUjToawpQy5S1zoSeeE_Jsza5dS4w2joebpAIFL8ZrfDDLP8s5IckLmptVz5XTUKqojVtXJgnjYdPDnDU_U8FCuK4VkWlndlU6demw_kArI7XjOFsM6_NnvPuT7zRcEFj13bj8XTI_33qazwbTWsq33PB5U-Nu0-3K1jZuU0jC3bPU5pMGPxCY8otWx3FLYH6q4OcjUR99TPGL4ZjBMvuzd4iew9p2XRpjdNmKKABG5lot2oGJKC6sVCzFvAngCliw5Pn5Up-yeg22JecqVh3eBLB0GfU2i93JCG5ymBlIPZaz61k6YbkI3K6xuZt6FwKREqMiJU-bhEQUla5_f9gpPMHMjhJmlr5T7gk7zJRihr5oxpLPTIt_iTGe5uEEiS17EGPNKgV-cmkHUSzgYETQCutpmUeEBNqbSLHjKn8-ysKJA5LHGHf_LA-oJ34XBasHPbYsjPS"/>
    <m/>
    <m/>
    <m/>
    <m/>
    <d v="2021-10-15T00:00:00"/>
    <d v="2021-12-14T00:00:00"/>
    <d v="2023-12-04T00:00:00"/>
    <m/>
  </r>
  <r>
    <s v="FONVALMED"/>
    <s v="2021-01709"/>
    <x v="1"/>
    <s v="EMTELCO S.A.S"/>
    <s v="800.237.456-5"/>
    <s v="Contrato interadministrativo para el apoyo a la gestión en las actividades de servicio al ciudadano, cobro persuasivo y cobro preventivo en el Fondo de Valorización del Municipio de Medellín"/>
    <s v="2021-01709"/>
    <m/>
    <m/>
    <m/>
    <x v="0"/>
    <x v="0"/>
    <x v="1"/>
    <n v="1"/>
    <n v="747628417"/>
    <d v="2021-03-01T00:00:00"/>
    <s v="DIEZ (10) MESES "/>
    <n v="0"/>
    <d v="2022-06-30T00:00:00"/>
    <m/>
    <s v="CINCO (5) MESES "/>
    <s v="N/A"/>
    <n v="249209472"/>
    <s v="KELY MARCELA MACÍAS JIMÉNEZ"/>
    <s v="SERVICIO AL CONTRIBUYENTE"/>
    <s v="SUB DIRECTOR ADMINISTRATIVO Y FINANCIERO"/>
    <s v="PAULA ANDREA GOMEZ FRANCO"/>
    <m/>
    <m/>
    <m/>
    <m/>
    <s v="https://www.contratos.gov.co/consultas/detalleProceso.do?numConstancia=21-12-11756178&amp;g-recaptcha-response=03AGdBq26SXxcVUeh6_7H3ieRR8eTi1d5f5Mh--4SLNBy2BYsAfWeexDnhNgGQMQo6n1jdp_3FxsoszvRJ_caInA7avqfwE5JfzF6YVRqhYSihkFXNtdU-4-LONWBHmm7XlxFt7LEkDddJMC2rcTU0IFeDzl180WsN-QROM_u9191tTw1eY-tz303hYBPkXKMu6P74X12srQxfoxPtZ2OVJle4tqy_qNTfsqORzickOv_L3iXFxKfHbBmNlxpgjQ1T8CN7mITm1D8AaPN7k1px-hr7Kl-jfjLA10xmvLuaeaZxNXMQQRnEJadWpjiUChp9PXVP2S9EbuZ_TmLO3wg6ZqmpVTZvWpOEESCbtJqhifK4amJE2K_i5_nxFFKZHDIYaOeeXMyq3IaHMGXF789OfZfWemRoc1W_3Gxk3BYfamt5jGg2zpBKyISeDvTm4H0agqjyzqBdYKvdoLcBMYiNbjs_7Hs9o_El6g"/>
    <s v="N/A"/>
    <d v="2021-03-10T00:00:00"/>
    <s v="N/A"/>
    <s v="N/A"/>
    <d v="2022-10-28T00:00:00"/>
    <d v="2022-12-27T00:00:00"/>
    <d v="2024-12-16T00:00:00"/>
    <s v="747628417 valor total luego de adicion "/>
  </r>
  <r>
    <s v="FONVALMED"/>
    <s v="2021-01713"/>
    <x v="2"/>
    <s v="CONSORCIO LOS BALSOS 2021"/>
    <s v="901.458.367-2"/>
    <s v="Interventoría para la construcción de la segunda calzada de la Avenida 34, paso a desnivel con la loma de los Balsos (calle 9 sur) y obras complementarias.  "/>
    <s v="C.M 001 de 2020"/>
    <m/>
    <m/>
    <m/>
    <x v="1"/>
    <x v="1"/>
    <x v="2"/>
    <n v="0.85797101449275359"/>
    <n v="7057831875"/>
    <d v="2021-03-17T00:00:00"/>
    <s v="TREINTA Y CUATRO (34) MESES"/>
    <n v="147"/>
    <d v="2024-01-16T00:00:00"/>
    <m/>
    <s v="N/A"/>
    <s v="N/A"/>
    <n v="10924370"/>
    <s v="CLARA MARCELA SERNA VASCO"/>
    <s v="ADMINISTRACIÓN DE OBRAS POR VALORIZACIÓN"/>
    <m/>
    <s v="OSCAR MARIO NARANJO SANCHEZ"/>
    <m/>
    <m/>
    <m/>
    <m/>
    <s v="https://www.contratos.gov.co/consultas/detalleProceso.do?numConstancia=20-15-11470161&amp;g-recaptcha-response=03AGdBq25fAgHaiMD5l5eC8Z9EVFA-W-xJRy41GhpzR6XyJjmxibOkj4UyIogU5jlQj5vRBHvaj_Q1FhIYByyNfcTukrGsTs8ax3f50QReeYRmPbSisCnio3FdwWSTktUYop5YLOIIPHRtj3tLqW2su6wHuJDkdJhO-8EABYyObWGYaaMv4ugwXwdHpErQgEtlYoMiB1LG3kzSMaRvwBqTWjRtjmtbFQu5pcWeZFmP0yolNrZQCtq0My1is4OI_YuptTrXKjuDgx8QyEqQzrIWkX-faxWSR7M3cUSAaoyN0j6SyEdT4af0glOaX57QCK1AxRQRuvz2x7NdYi5-iKRtzo55pAPOHWoDT7WYhnKtthnch4XmA5Hi-i5sxgE_4fcOFJI6mQe0BIgci8oTZcg8HQBebMbbEs2ZZGDYGhetNed126bx0HbZZfIYjvKUfQr9ndLiFIlalhZC2mg9vUF5l5eyv-wWerVT8Q"/>
    <m/>
    <d v="2020-12-30T00:00:00"/>
    <s v="N/A"/>
    <s v="N/A"/>
    <d v="2024-05-15T00:00:00"/>
    <d v="2024-07-14T00:00:00"/>
    <d v="2026-07-04T00:00:00"/>
    <s v="N/A"/>
  </r>
  <r>
    <s v="FONVALMED"/>
    <s v="2021-01714"/>
    <x v="2"/>
    <s v="CONSORCIO LOMA LOS PARRA"/>
    <s v="901.454.110-9"/>
    <s v="Interventoría para la construcción de la segunda calzada de la Avenida 34, Paso a desnivel con la Loma de los Parra (calle 1 sur) y obras complementarias"/>
    <s v="C.M. 002 de 2020"/>
    <m/>
    <m/>
    <m/>
    <x v="1"/>
    <x v="1"/>
    <x v="2"/>
    <n v="1"/>
    <n v="6218666695"/>
    <d v="2021-03-15T00:00:00"/>
    <s v="VEINTINUEVE (29) MESES"/>
    <n v="-8"/>
    <d v="2023-08-14T00:00:00"/>
    <m/>
    <s v="N/A"/>
    <s v="N/A"/>
    <n v="10268908"/>
    <s v="CLARA MARCELA SERNA VASCO"/>
    <s v="ADMINISTRACIÓN DE OBRAS POR VALORIZACIÓN"/>
    <m/>
    <s v="OSCAR MARIO NARANJO SANCHEZ"/>
    <m/>
    <m/>
    <m/>
    <m/>
    <s v="https://www.contratos.gov.co/consultas/detalleProceso.do?numConstancia=20-15-11470473&amp;g-recaptcha-response=03AGdBq24_RrEpeWERPBoaOnze5a0-6KuLZfjBKD_HqP0AYm5zCt3r8Xvs5PN2RqEwIQ-g2LjHAvp71o0fYhdC_zf12Iv3P_75hMYJfcOoy0eMJd8NMwPfiQL7LOSjEyqasc44QoZPqGN1ag3vPPM2QJD2orEYNm2IKXbVq9UxY5QtTi8WXzTc_U7-hQFH0jZ1Tg2UlItHfu3OAnsYizPkr1Eqiegzjiz8OoSnD7vw1cMshvx3eR--F9w1ek_u9df34UkFskToIkNcN0pq_F5oAhNShm01wp4Fn07auYeDkC3kNPrm9Iz4bk1f5AlNzQYCv3O7FDy5HfAjr--4yKcjFPKGMUJhsmRJQVd6FKDmtT-joHrPoXflCltqDZPyWPwO-IN8LRoz23OkfjtzPn_KfY0A1K0i4yDJOrako4RVHkJ7PvLudkLLaXpEdyJxObEnvjuXxp77L578Cg6oSBJOEAaSmKG_L4os4A"/>
    <m/>
    <d v="2020-12-30T00:00:00"/>
    <s v="N/A"/>
    <s v="N/A"/>
    <d v="2023-12-12T00:00:00"/>
    <d v="2024-02-10T00:00:00"/>
    <d v="2026-01-30T00:00:00"/>
    <s v="N/A"/>
  </r>
  <r>
    <s v="FONVALMED"/>
    <s v="2021-01715"/>
    <x v="3"/>
    <s v="COOMULTRANSCON"/>
    <s v="811.031.496-4"/>
    <s v="Servicio especial de transporte de pasajeros para el Fondo de Valorización del Municipio de Medellín"/>
    <s v="S.A. 002 DE 2021"/>
    <m/>
    <m/>
    <m/>
    <x v="2"/>
    <x v="2"/>
    <x v="1"/>
    <n v="1"/>
    <n v="152101650"/>
    <d v="2021-03-16T00:00:00"/>
    <s v="OCHO (8) MESES Y DIECISIETE (17) DÍAS"/>
    <s v="OK"/>
    <d v="2022-02-10T00:00:00"/>
    <m/>
    <s v="DOS (02) MESES Y DIEZ (10) DÍAS / DOS (02) MESES Y DIEZ (10) DÍAS"/>
    <s v="N/A"/>
    <n v="42342600"/>
    <s v="KELY MARCELA MACÍAS JIMÉNEZ"/>
    <s v="ADMINISTRATIVA"/>
    <s v="SUB DIRECTOR ADMINISTRATIVO Y FINANCIERO"/>
    <s v="PAULA ANDREA OTALVARO GIL"/>
    <m/>
    <m/>
    <m/>
    <m/>
    <s v="https://www.contratos.gov.co/consultas/detalleProceso.do?numConstancia=21-9-471243&amp;g-recaptcha-response=03AGdBq241MlpmtpiWRt_XugO2QxoAJ2C-lMfo8yHPf_1MXwAtxHJAwfoFMsgQxzM3h8HhZ_hkQufg1htiKEcabOLOQyjTtQWECxBcTN68Ucv2db-WE7cRPEInKdVFufHGqSsAbNKJnEqu_jEjgJZtC07-ANaY93OUoxLqiu4xAbai_h87dOSeHzuBf7ORFLFBlcK9z0v5QF_gMcii0wHFq17wWLg8mROCzrWBv0mq2idh2vYygz2IwpDmTIqd2N9H6Vp2hu6-h-dRLQG3QI3KuKe8Olf-vzQrgv7_qtriWMJ5_gMC6LheTobez121P9qkCyyCLW5OYsoomU-W6WDb4uDEbmh85B1C0SWKe5PVLidiwnTGohaV4w3mFmBc6FF3LWKdYPhyZTvO1tyM1U5PXWY3o6iRaDZAqH8MCqVgsd8osIqbzHlaLcS8UEWgMwCXYeVK8Qh7l3XglEg3kf48GQvf0I4W55yN-g"/>
    <s v="N/A"/>
    <d v="2021-03-19T00:00:00"/>
    <s v="N/A"/>
    <s v="N/A"/>
    <d v="2022-06-10T00:00:00"/>
    <d v="2022-08-09T00:00:00"/>
    <d v="2024-07-29T00:00:00"/>
    <s v="N/A"/>
  </r>
  <r>
    <s v="FONVALMED"/>
    <s v="2021-01716"/>
    <x v="4"/>
    <s v="CONSORCIO LOS PARRA 2021"/>
    <s v="901.464.460-4"/>
    <s v="Construcción de la segunda calzada de la Avenida 34, Paso a desnivel con la Loma de los Parra (calle 1 sur) y obras complementarias"/>
    <s v="L.P. 003 DE 2020"/>
    <m/>
    <m/>
    <m/>
    <x v="3"/>
    <x v="3"/>
    <x v="2"/>
    <n v="1"/>
    <n v="29965832513"/>
    <d v="2021-04-05T00:00:00"/>
    <s v="VEINTIOCHO (28) MESES"/>
    <n v="-18"/>
    <d v="2023-08-04T00:00:00"/>
    <m/>
    <s v="N/A"/>
    <s v="N/A"/>
    <n v="5425515097"/>
    <s v="CLARA MARCELA SERNA VASCO"/>
    <s v="ADMINISTRACIÓN DE OBRAS POR VALORIZACIÓN"/>
    <m/>
    <s v="OSCAR MARIO NARANJO SANCHEZ"/>
    <m/>
    <m/>
    <m/>
    <m/>
    <s v="https://www.contratos.gov.co/consultas/detalleProceso.do?numConstancia=20-1-213879&amp;g-recaptcha-response=03AGdBq26UC-VRgDg9WxrjB7Qo8vDdWD37IX25--lyuack7-wcvGuiSpa1oS-iBcvKqZrNB3Xumo8ZFglA1UQ79GWh4ZwmHysLHJEJyvCib27A9HGIzNDwQV5pZPHmXEM7ktXa4SRANt40kTljzACCbzXzlNn-R0lQ7IH0M7s00z6_6NcXgtdc7Twa3KGDiWSZ8laTnb65-y_6z2xPP8rjXcIAMfpnpPxnqM0IVJ-61ffW5w08_php_amG8SppDcL63GU6QXR6-T_7Ku7tW7Wqso9KCgEilCY_N-zfuBxARaO6pIS37zocPTdXrtriG162kpPCuE_AeIq50CoarEoY_0inXR49_P4_8eVIfYCYG9oncJwR0GlUlSJS7qoY7jW2PsYh42UvrIGRXIPyzB2OIZgX0hU7mtZBUUvGwjDp4VQyWDG0cmhniPwtOXv_IUlQjkmP-gjhGGZZqXaTnt0UglmHofomSgCAwA"/>
    <m/>
    <d v="2021-01-20T00:00:00"/>
    <s v="N/A"/>
    <s v="N/A"/>
    <d v="2023-12-02T00:00:00"/>
    <d v="2024-01-31T00:00:00"/>
    <d v="2026-01-20T00:00:00"/>
    <s v="N/A"/>
  </r>
  <r>
    <s v="FONVALMED"/>
    <s v="2021-01717"/>
    <x v="4"/>
    <s v="CONSORCIO FONVAL R.I.H"/>
    <s v="901.465.729-4"/>
    <s v="Construcción de la segunda calzada de la Avenida 34, Paso a desnivel con la Loma de los Balsos (Calle 9 Sur) y obras complementarias"/>
    <s v="L.P 002 DE 2020"/>
    <m/>
    <m/>
    <m/>
    <x v="3"/>
    <x v="3"/>
    <x v="2"/>
    <n v="0.78721461187214614"/>
    <n v="28893107494"/>
    <d v="2021-04-12T00:00:00"/>
    <s v="TREINTA Y TRES (33) MESES"/>
    <n v="233"/>
    <d v="2024-04-11T00:00:00"/>
    <m/>
    <s v="N/A"/>
    <s v="N/A"/>
    <n v="3614735638"/>
    <s v="CLARA MARCELA SERNA VASCO"/>
    <s v="ADMINISTRACIÓN DE OBRAS POR VALORIZACIÓN"/>
    <m/>
    <s v="OSCAR MARIO NARANJO SANCHEZ"/>
    <m/>
    <m/>
    <m/>
    <m/>
    <s v="https://www.contratos.gov.co/consultas/detalleProceso.do?numConstancia=20-21-20974&amp;g-recaptcha-response=03AGdBq24KO1rtDEqDvYuLQXrOrt-eMmbhsiZIjvyw70ZOfOTxY7aA7odIW4nz2uhd_LJdsXBfCSsEmbcTP1jptg3N-qDSW457YObz_Znuu2ATNjlr65yl1x91VojnqgVueQF1v4kKSxLBpT74gbPjcF3SPTUXcR2T8crokL5BRvfl_EC7F5GAAGukMAsiA_LKKw5rVBGHtCcaY66lYiRo-yvWk2vSvfT5P98F1T1owmDdR7zzOhRdthZFC0phjZelt_uFfITFxIrSeUmHFDNcZ0LYqTRxfzB8Mh87AtH2CIck8AQtWoIFSsp2fmYWMmoznM6knjsL6iqU-Zb79gNhXiDV9xZtOeh7B56bXP4HOYgOyvYJHSJwLqCtgPRxHs1jj-HePnA9ouv8LDEcqREzfv1CoKprO8jwgNeKYoslJmIu36fWchbYCXUbD1kqsc3hyd0OT_AFCXC6IUPTkd9V8f6f8fJb_y_81g"/>
    <m/>
    <d v="2021-01-20T00:00:00"/>
    <s v="N/A"/>
    <s v="N/A"/>
    <d v="2024-08-09T00:00:00"/>
    <d v="2024-10-08T00:00:00"/>
    <d v="2026-09-28T00:00:00"/>
    <s v="N/A"/>
  </r>
  <r>
    <s v="FONVALMED"/>
    <s v="2021-01718"/>
    <x v="4"/>
    <s v="CARVAJAL SOLUCIONES DE COMUNICACIÓN S.A.S"/>
    <s v="800.096.812-8"/>
    <s v="Servicios de impresión, mensajería expresa masiva y especializada y presentación electrónica de los documentos de cobro de la contribución de valorización y otros documentos expedidos por el Fondo de Valorización del Municipio de Medellín - Fonvalmed bajo la modalidad de outsourcing."/>
    <s v="LP 001-2021"/>
    <m/>
    <m/>
    <m/>
    <x v="3"/>
    <x v="4"/>
    <x v="1"/>
    <n v="2.5014749262536875"/>
    <n v="399144020"/>
    <d v="2021-04-26T00:00:00"/>
    <s v="OCHO (8) MESES Y CINCO (05) DÍAS"/>
    <s v="OK"/>
    <d v="2022-03-31T00:00:00"/>
    <m/>
    <s v="TRES (3) MESES "/>
    <s v="N/A"/>
    <s v="N/A"/>
    <s v="KELY MARCELA MACÍAS JIMÉNEZ"/>
    <s v="FINANCIERA"/>
    <s v="SUB DIRECTOR ADMINISTRATIVO Y FINANCIERO"/>
    <s v="DIANA MARCELA SIERRA VALENCIA"/>
    <m/>
    <m/>
    <m/>
    <m/>
    <s v="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
    <s v="N/A"/>
    <d v="2021-04-28T00:00:00"/>
    <s v="N/A"/>
    <s v="N/A"/>
    <d v="2022-07-29T00:00:00"/>
    <d v="2022-09-27T00:00:00"/>
    <d v="2024-09-16T00:00:00"/>
    <s v="N/A"/>
  </r>
  <r>
    <s v="FONVALMED"/>
    <s v="2021-01722"/>
    <x v="5"/>
    <s v="METROPARQUES E.I.C.E"/>
    <s v="890.984.630-1"/>
    <s v="Contrato Interadministrativo para la ejecución del plan de comunicaciones del Fondo de Valorización del Municipio de Medellín - Fonvalmed."/>
    <s v="2021-01722"/>
    <m/>
    <m/>
    <m/>
    <x v="0"/>
    <x v="0"/>
    <x v="1"/>
    <n v="1"/>
    <n v="289962464"/>
    <d v="2021-05-05T00:00:00"/>
    <s v="SIETE (7) MESES Y VEINTISIETE (27) DÍAS"/>
    <s v="OK"/>
    <d v="2022-06-30T00:00:00"/>
    <m/>
    <s v="AMPLIACIÓN No. 1 (DOS MESES) - AMPLIACIÓN No. 2 ( CUATRO MESES)"/>
    <s v="N/A"/>
    <s v="N/A"/>
    <s v="KELY MARCELA MACÍAS JIMÉNEZ"/>
    <s v="COMUNICACIONES"/>
    <s v="SUB DIRECTOR ADMINISTRATIVO Y FINANCIERO"/>
    <s v="TATIANA CARDENAS"/>
    <m/>
    <m/>
    <m/>
    <m/>
    <s v="https://www.contratos.gov.co/consultas/detalleProceso.do?numConstancia=21-12-11930410&amp;g-recaptcha-response=03AGdBq24xUs3EvGbR1q-AMvUSK3zGbjJFXLJy3WUyo5erNqQ2rc57keQLv1OCTVMLcPrgHwJU6CkQLkEiERwOWpUXKG_sdY8bkMfD6kgeHDDHL_1d-FhMdF7e7NfDIA6BNmXc03A0rJbCBqSJAshINdz52gKDh6iVfganyA4tPTCwj7-NlstsvMwpSFZAu2FPTh5tkcA7LlN6YEbzK2LWm7TuFOIZdvGOl9srE7JTBV-lkPpUVgd2mMQzv5HRsgZmIsXE846r0qTyrXAYSawnHzdanxrKzhNrsvwzqsmI5Erz38BsWjBLpdqWQfR7Ha1TDimJsJCaoNbkYANVn1t7zi8GkjYmc_tbOrNKqgrRnlS-Vps9Sy0SXsdGqdeaQg26C7dLl14ryvykDGT6up-ROGi1cq20P_xk_-unW_Z2aKXJCUd5N9_2bwGa4ZTe8lffa2xKDSVs1JddEG9lj_14p-ac93XMb5lSdw"/>
    <s v="N/A"/>
    <d v="2021-07-29T00:00:00"/>
    <s v="N/A"/>
    <s v="N/A"/>
    <d v="2022-10-28T00:00:00"/>
    <d v="2022-12-27T00:00:00"/>
    <d v="2024-12-16T00:00:00"/>
    <s v="N/A"/>
  </r>
  <r>
    <s v="FONVALMED"/>
    <s v="2021-01724"/>
    <x v="6"/>
    <s v="GRM COLOMBIA S.A.S"/>
    <s v="800.233.801-5"/>
    <s v="Servicio integral para almacenaje y custodia de archivos en el Fondo de Valorización del Municipio de Medellín"/>
    <s v="S.A. 003-2021"/>
    <m/>
    <m/>
    <m/>
    <x v="2"/>
    <x v="5"/>
    <x v="1"/>
    <n v="1"/>
    <n v="45581000"/>
    <d v="2021-05-11T00:00:00"/>
    <s v="SIETE (7) MESES"/>
    <s v="OK"/>
    <d v="2022-04-30T00:00:00"/>
    <m/>
    <s v="AMPLIACIÓN No. 1 (DOS MESES y DIEZ DÍAS) - AMPLIACIÓN No. 2 ( DOS MESES Y VEINTIÚN DÍAS) -AMPLIACIÓN No.3 (DOS MESES)"/>
    <s v="N/A"/>
    <s v="ADICIÓN No. 1 ($10.947.450 INCLUIDO IVA) ADICIÓN No. 2 ($11.380.913)"/>
    <s v="KELY MARCELA MACÍAS JIMÉNEZ"/>
    <s v="GESTIÓN DOCUMENTAL"/>
    <s v="SUB DIRECTOR ADMINISTRATIVO Y FINANCIERO"/>
    <s v="SULY VELASQUEZ HENAO"/>
    <m/>
    <m/>
    <m/>
    <m/>
    <s v="https://www.contratos.gov.co/consultas/detalleProceso.do?numConstancia=21-11-11785236&amp;g-recaptcha-response=03AGdBq24ZDYRWYg6wxnc6KFN_AKN8gc1L7GCXOWJBi3g66SQKfqDz7bxjkgLFhN1GhlzmK6iqNz_s8VQwLNxqATgDNwKfkMQm0THL4AM87bGkRSqtv6cR6AaIqgTAUqPf0BDunOJ4lTCou_fpnDoi7Aa3hy2cGorei5M5hnVzHtLMp-QdfNDZueClBvjPT2faaZd0TnhYnaKEMndNp5vWlSXpmDLUJbQ_b2JPPHhjZ7PEAO65JLryKUAPFEvLZBVuL_royzEbeI3yNOsDa_EjTqu9TrT-c005OIfMjMBdo-qZ42q7W5RphymsxTU5KdoliKAE2zHgzuXEQTuRtpINu89jwvPNiV-U5IsvdqiSy3p5vjBhj30apvb0y4QF29YxSaTP6wv_t9Fe2hwl8UAjyNAUmrQt_qZu-uTWUX9wsUe2XxZNi1RzmAhGtaSLKtS4_JHiiPH_GxlkSZJPIRNBEeULoagBMRAwmJXksGica7j_D34SGMByTqk"/>
    <s v="N/A"/>
    <d v="2021-05-13T00:00:00"/>
    <s v="N/A"/>
    <s v="N/A"/>
    <d v="2022-08-28T00:00:00"/>
    <d v="2022-10-27T00:00:00"/>
    <d v="2024-10-16T00:00:00"/>
    <s v="N/A"/>
  </r>
  <r>
    <s v="FONVALMED"/>
    <s v="2021-01726"/>
    <x v="7"/>
    <s v="EL COLOMBIANO S.A  Y CIA "/>
    <n v="890901352"/>
    <s v="servicio de suscripcion y entrega diaria delperiodico El colombiano la Republica al  Fondo de Valorizacion del Municiopio de Medellin"/>
    <s v="2021-01726"/>
    <m/>
    <m/>
    <m/>
    <x v="0"/>
    <x v="4"/>
    <x v="1"/>
    <n v="1"/>
    <n v="489930"/>
    <d v="2021-05-18T00:00:00"/>
    <s v="DOCE (12) MESES"/>
    <s v="OK"/>
    <d v="2022-05-17T00:00:00"/>
    <m/>
    <m/>
    <m/>
    <m/>
    <s v="KELY MARCELA MACÍAS JIMÉNEZ"/>
    <s v="COMUNICACIONES"/>
    <s v="SUB DIRECTOR ADMINISTRATIVO Y FINANCIERO"/>
    <s v="CAROLINA GOMEZ FRANCO"/>
    <m/>
    <m/>
    <m/>
    <m/>
    <s v="https://www.contratos.gov.co/consultas/detalleProceso.do?numConstancia=21-12-11987084&amp;g-recaptcha-response=03ANYolqvcM2N0lXzhmJTs_6y7D3DcR4IMvyG4iubM1ZEsYvJUaMLPSAQamlL8OK0gIWboOmeX1hn7ZX19S8aF7Dl9PeeMYexpk5RuyQwwfm3zXZZGqjTeI-vea0gqFEXBl3MuRn4ZuWAq-2JGy5kXmYNSJShZ_UJzf4gDgYUWjfQclDfin5q_V08rpY5_Lh2mV7-RrZ2FGdPYgDfsCD3PssZJsEDq4zWbagMqYFP8HxZNCsMg3pBs0dnbHnxiSw9V3DznnBj89C6Gu2epa_Gv2gMme8Snv5-8lF5YBRVQsn_DlttEngC4MSW1PTmmc5yCiQy713Xl3-DckTlTaNqpj5zq6nLNQGdlymSGN_g8rKEi6LeYl1aW0KKSPno6zpvZvBoVsB4tqHHFYEogDHieJDDghIz58jYGkMHCwrff6DkKfEnmYq2p_6LAszz9wMMytnj3XeA5OBwLvCag3I60WvzbY-VzeXMQsg"/>
    <s v="N/A"/>
    <d v="2021-05-21T00:00:00"/>
    <s v="N/A"/>
    <d v="2022-07-27T00:00:00"/>
    <d v="2022-09-14T00:00:00"/>
    <d v="2022-11-13T00:00:00"/>
    <d v="2024-11-02T00:00:00"/>
    <s v="N/A"/>
  </r>
  <r>
    <s v="FONVALMED"/>
    <s v="2021-01734"/>
    <x v="8"/>
    <s v="MARMA SOLUCIONES EN MANTENIMIENTO S.A.S"/>
    <s v="901.248.018-6"/>
    <s v="Prestación del servicio integral de aseo y cafetería en el Fondo de Valorización del Municipio de Medellín"/>
    <s v="M.C. 010 DE 2021"/>
    <m/>
    <m/>
    <m/>
    <x v="4"/>
    <x v="4"/>
    <x v="1"/>
    <n v="1"/>
    <n v="16964714"/>
    <d v="2021-07-12T00:00:00"/>
    <s v="CINCO (5) MESES Y VEINTE (20) DÍAS"/>
    <s v="OK"/>
    <d v="2022-02-15T00:00:00"/>
    <m/>
    <s v="AMPLIACION. No (UN (1) MES Y QUINCE (15) ) DIAS "/>
    <s v="N/A"/>
    <n v="4942868"/>
    <s v="KELY MARCELA MACÍAS JIMÉNEZ"/>
    <s v="ADMINISTRATIVA"/>
    <s v="SUB DIRECTOR ADMINISTRATIVO Y FINANCIERO"/>
    <s v="PAULA ANDREA OTALVARO GIL"/>
    <m/>
    <m/>
    <m/>
    <m/>
    <s v="https://www.contratos.gov.co/consultas/detalleProceso.do?numConstancia=21-13-12060074&amp;g-recaptcha-response=03AGdBq26QzQSIuNnjjl-OS28i85X0A7gXyW8ySOyJTRJu8Mp6aZhvXWhLpE-zkCO_WFahljXN68-5i-EYKaD9F9cI4zRParVN6COEFt0eCv2S9myoN0sfyCOlS58vTMponeY-k9dLK4GyegTS4e4ig9NPlsUObhDcq61VsJ35zbbBonMpeBnh3DMkR1LUlfS0waNHcQ-VzIHyTTNjFExXQ_vjdI_jLifNiY7IhhXDQl_XGLuok1XXXzAsVMu6BQNDpkIyPWEwgGdyNh7mpip8bxLdB9nD-B7Oi1TKBfXSRctYrtVQI-MCbcsxX5YfDOSiVfuDKmY8GwAOxsP1kxHKCrBT58U_Uaj1OcTNyiYt_VJFq4yicZcs25t1n3tkXPqdidrfdTM1ijrTUNYvKcePFyF9eaBO2tO3ItVIDqwXWYDzze2qBalOpzy969mogyr4HV1vsxQslVwDWXZ2AKfSIFlkPAqMMhdIGDtomZ9RE6a2kDcOnIGpefY"/>
    <s v="N/A"/>
    <d v="2021-07-14T00:00:00"/>
    <s v="N/A"/>
    <s v="N/A"/>
    <d v="2022-06-15T00:00:00"/>
    <d v="2022-08-14T00:00:00"/>
    <d v="2024-08-03T00:00:00"/>
    <s v="N/A"/>
  </r>
  <r>
    <s v="FONVALMED"/>
    <s v="2021-01741"/>
    <x v="9"/>
    <s v="CORPORACIÓN LONJA PROPIEDAD RAÍZ DE MEDELLÍN_x000a_ Y ANTIOQUIA"/>
    <s v="811.016.935-3"/>
    <s v="Prestar los servicios profesionales especializados para realizar avalúos comerciales corporativos, para estimar los valores del suelo sin proyecto y con proyecto, como insumo para realizar el estudio de prefactibilidad que determine la viabilidad de financiar el proyecto objeto de estudio, por_x000a_contribución de valorización"/>
    <s v="CM 002-2021"/>
    <m/>
    <m/>
    <m/>
    <x v="1"/>
    <x v="4"/>
    <x v="0"/>
    <n v="0.87"/>
    <s v="$ 377,740,139"/>
    <d v="2021-07-26T00:00:00"/>
    <s v="CUATRO (4) MESES Y QUINCE (15) DIAS  "/>
    <n v="-473"/>
    <d v="2022-05-06T00:00:00"/>
    <m/>
    <s v="AMPLIACION No. CUATRO (4) MESES Y VEINTISIETE (27) DIAS"/>
    <s v="N/A"/>
    <s v="ADICION No. $181.259.861"/>
    <s v="CLARA MARCELA SERNA VASCO"/>
    <s v="PREFACTIBILIDAD"/>
    <s v="SUB DIRECTOR ADMINISTRATIVO Y FINANCIERO"/>
    <s v="FABIO ALEJANDRO MACIAS RESTREPO"/>
    <m/>
    <m/>
    <m/>
    <m/>
    <s v="https://www.contratos.gov.co/consultas/detalleProceso.do?numConstancia=21-15-12011417&amp;g-recaptcha-response=03AGdBq25tOs1e3LJIqceFU4E7_wGeMNmnWyT0W55ECwO1iq0RxZWqoBSMWVEATtvFr_AoAFqirK0oaFgvLI96IMB0RZ6txirGFOZps0P-O1mdabrKxTsoYGP7e1OUQEV6Zgl5N5JVQqmGhnlZdeKrAsZvydOzrHn-87suc2cuzC0-hJutPGqDavLuNtFIxWP9yXrqNaFcLfEN8yV0fZu2RTElWAZB2lArcyyJx4jb1HleMANYzVePRRTxNgXug2k8my9Z-DLq8nc9U_2peycvIsmnDcHovOcDmp__XTqAfbDKGWE7wNmNVIDoE_mT16OWkpMVQg8OVmWoDmp9OnAPffftO0fyEU0ZWKB7CoRqLCEOVUiPPzMY7PD02vZUrlJxFzNOt09gdbYJiKSw069hR8RD6jPXWxKY2gw5XdIKsmLStEAnriaplkLhwZdCMNVZjqeBi4fl0PF9CYCbROXyXeehxiLrYdcJZw"/>
    <s v="N/A"/>
    <d v="2021-05-31T00:00:00"/>
    <s v="N/A"/>
    <s v="N/A"/>
    <d v="2022-09-03T00:00:00"/>
    <d v="2022-11-02T00:00:00"/>
    <d v="2024-10-22T00:00:00"/>
    <s v="SE SUSPENDE CONTRATO EL DIA  20 DE ABRIL DE 2022 "/>
  </r>
  <r>
    <s v="FONVALMED"/>
    <s v="2021-01820"/>
    <x v="10"/>
    <s v="UNE EPM TELECOMUNICACIONES S.A"/>
    <s v="900.092.385-9"/>
    <s v="Contrato interadministrativo para la prestación del servicio de telecomunicaciones y de seguridad perimetral, que incluye alquiler de equipos para el Fondo de Valorización del Municipio de Medellín"/>
    <s v="CD 2021-01820"/>
    <m/>
    <m/>
    <m/>
    <x v="0"/>
    <x v="0"/>
    <x v="3"/>
    <n v="1"/>
    <n v="11421306"/>
    <d v="2021-10-01T00:00:00"/>
    <s v="NUEVE (9) MESES"/>
    <n v="-418"/>
    <d v="2022-06-30T00:00:00"/>
    <m/>
    <s v="N/A"/>
    <s v="N/A"/>
    <s v="N/A"/>
    <s v="KELY MARCELA MACÍAS JIMÉNEZ"/>
    <s v="TECNOLOGÍA DE LA INFORMACIÓN"/>
    <s v="SUB DIRECTOR ADMINISTRATIVO Y FINANCIERO"/>
    <s v="VICTOR EMILIO GIRALDO HENAO"/>
    <m/>
    <m/>
    <m/>
    <m/>
    <s v="N/A"/>
    <s v="https://community.secop.gov.co/Public/Tendering/OpportunityDetail/Index?noticeUID=CO1.NTC.2288971&amp;isFromPublicArea=True&amp;isModal=False"/>
    <s v="N/A"/>
    <d v="2022-10-01T00:00:00"/>
    <s v="N/A"/>
    <d v="2022-10-28T00:00:00"/>
    <d v="2022-12-27T00:00:00"/>
    <d v="2024-12-16T00:00:00"/>
    <s v="N/A"/>
  </r>
  <r>
    <s v="FONVALMED"/>
    <s v="2021-01821"/>
    <x v="10"/>
    <s v="UNIPAR ALQUILERES DE COMPUTADORES  S.A.S"/>
    <s v="830.118.348-7"/>
    <s v="Alquiler de equipos de tecnología requeridos para cumplir con las actividades del Fondo de Valorización del Municipio de Medellín"/>
    <s v="MC 013-2021"/>
    <m/>
    <m/>
    <m/>
    <x v="4"/>
    <x v="4"/>
    <x v="1"/>
    <n v="1"/>
    <n v="29732590"/>
    <d v="2021-10-04T00:00:00"/>
    <s v="DOS (2) MESES Y VEINTIOCHO (28) DIAS"/>
    <s v="OK"/>
    <d v="2022-03-31T00:00:00"/>
    <m/>
    <s v="ADICIÓN No. 01 ( UN MES)-ADICIÓN No. 02 (DOS (2) MESES)"/>
    <s v="No Aplica"/>
    <s v="ADICIÓN No. 1 ($8,000,000 INCLUIDO IVA). "/>
    <s v="KELY MARCELA MACÍAS JIMÉNEZ"/>
    <s v="TECNOLOGÍA DE LA INFORMACIÓN"/>
    <s v="SUB DIRECTOR ADMINISTRATIVO Y FINANCIERO"/>
    <s v="VICTOR EMILIO GIRALDO HENAO"/>
    <m/>
    <m/>
    <m/>
    <m/>
    <s v="N/A"/>
    <s v="https://www.secop.gov.co/CO1ContractsManagement/Tendering/ProcurementContractEdit/View?docUniqueIdentifier=CO1.PCCNTR.2904338&amp;prevCtxUrl=https%3a%2f%2fwww.secop.gov.co%2fCO1ContractsManagement%2fTendering%2fProcurementContractManagement%2fIndex&amp;prevCtxLbl=Contratos+"/>
    <s v="N/A"/>
    <d v="2021-10-01T00:00:00"/>
    <d v="2022-06-22T00:00:00"/>
    <d v="2022-07-29T00:00:00"/>
    <d v="2022-09-27T00:00:00"/>
    <d v="2024-09-16T00:00:00"/>
    <s v="N/A"/>
  </r>
  <r>
    <s v="FONVALMED"/>
    <s v="2021-01823"/>
    <x v="11"/>
    <s v="FITCH RATINGS COLOMBIA S.A"/>
    <s v="800.214.001-9"/>
    <s v="Prestación de servicios profesionales de calificación de capacidad de pago de largo y corto plazo del Fondo de Valorización del Municipio de Medellín por parte de LA CALIFICADORA de conformidad con las metodologías debidamente aprobadas por la Calificadora y con la regulación vigente."/>
    <s v="2021-01823"/>
    <m/>
    <m/>
    <m/>
    <x v="0"/>
    <x v="4"/>
    <x v="4"/>
    <n v="1"/>
    <n v="35700000"/>
    <d v="2021-11-08T00:00:00"/>
    <s v="CUATRO (4) SEMANAS Y (12 MESES DE VIGENCIA INCLUIDO LAS 4 SEMANAS)"/>
    <n v="-622"/>
    <d v="2021-12-08T00:00:00"/>
    <m/>
    <s v="N/A"/>
    <s v="N/A"/>
    <s v="N/A"/>
    <s v="KELY MARCELA MACÍAS JIMÉNEZ"/>
    <s v="FINANCIERA"/>
    <s v="SUB DIRECTOR ADMINISTRATIVO Y FINANCIERO"/>
    <s v="DIANA MARCELA SIERRA VALENCIA"/>
    <m/>
    <m/>
    <m/>
    <m/>
    <s v="N/A"/>
    <s v="https://www.secop.gov.co/CO1ContractsManagement/Tendering/ProcurementContractEdit/View?docUniqueIdentifier=CO1.PCCNTR.2997707&amp;prevCtxUrl=https%3a%2f%2fwww.secop.gov.co%2fCO1ContractsManagement%2fTendering%2fProcurementContractManagement%2fIndex&amp;prevCtxLbl=Contratos+"/>
    <s v="N/A"/>
    <d v="2022-11-04T00:00:00"/>
    <s v="N/A"/>
    <d v="2022-04-07T00:00:00"/>
    <d v="2022-06-06T00:00:00"/>
    <d v="2024-05-26T00:00:00"/>
    <s v="N/A"/>
  </r>
  <r>
    <s v="FONVALMED"/>
    <s v="2021-01828"/>
    <x v="12"/>
    <s v="NIMBUTECH S.A.S."/>
    <s v="900.672.953-1"/>
    <s v="Adquisición, suscripción al soporte y actualización de_x000a_licencias de Microsoft y Adobe para el Fondo de_x000a_Valorización del Municipio de Medellín – Fonvalmed"/>
    <s v="MC 014-2021"/>
    <m/>
    <m/>
    <m/>
    <x v="4"/>
    <x v="4"/>
    <x v="4"/>
    <n v="1"/>
    <n v="27844300.75"/>
    <d v="2021-12-04T00:00:00"/>
    <s v="DIEZ (10) DIAS (VIGENCIA POR 12 MESES)"/>
    <n v="-616"/>
    <d v="2021-12-14T00:00:00"/>
    <m/>
    <s v="N/A"/>
    <s v="N/A"/>
    <s v="N/A"/>
    <s v="KELY MARCELA MACÍAS JIMÉNEZ"/>
    <s v="TECNOLOGÍA DE LA INFORMACIÓN"/>
    <s v="SUB DIRECTOR ADMINISTRATIVO Y FINANCIERO"/>
    <s v="VICTOR EMILIO GIRALDO HENAO"/>
    <m/>
    <m/>
    <m/>
    <m/>
    <s v="N/A"/>
    <s v="https://www.secop.gov.co/CO1ContractsManagement/Tendering/ProcurementContractEdit/View?docUniqueIdentifier=CO1.PCCNTR.3051175&amp;prevCtxUrl=https%3a%2f%2fwww.secop.gov.co%2fCO1ContractsManagement%2fTendering%2fProcurementContractManagement%2fIndex&amp;prevCtxLbl=Contratos+"/>
    <s v="N/A"/>
    <d v="2021-11-19T00:00:00"/>
    <s v="N/A"/>
    <d v="2022-04-13T00:00:00"/>
    <d v="2022-06-12T00:00:00"/>
    <d v="2024-06-01T00:00:00"/>
    <s v="N/A"/>
  </r>
  <r>
    <s v="FONVALMED"/>
    <s v="2021-01829"/>
    <x v="13"/>
    <s v="ORACLE COLOMBIA LTDA"/>
    <s v="800.103.052-8"/>
    <s v="Actualización, renovación y mantenimiento al motor de base de datos"/>
    <s v="CD 2021-01829"/>
    <m/>
    <m/>
    <m/>
    <x v="0"/>
    <x v="4"/>
    <x v="4"/>
    <n v="1"/>
    <n v="8277520"/>
    <d v="2021-12-01T00:00:00"/>
    <s v="UN (1) MES CON EJECUCION DEL 1 DIC 2022 HASTA 30 NOV 2022"/>
    <n v="-599"/>
    <d v="2021-12-31T00:00:00"/>
    <m/>
    <s v="N/A"/>
    <s v="N/A"/>
    <s v="N/A"/>
    <s v="KELY MARCELA MACÍAS JIMÉNEZ"/>
    <s v="TECNOLOGÍA DE LA INFORMACIÓN"/>
    <s v="SUB DIRECTOR ADMINISTRATIVO Y FINANCIERO"/>
    <s v="VICTOR EMILIO GIRALDO HENAO"/>
    <m/>
    <m/>
    <m/>
    <m/>
    <s v="N/A"/>
    <s v="https://www.secop.gov.co/CO1ContractsManagement/Tendering/ProcurementContractEdit/View?docUniqueIdentifier=CO1.PCCNTR.3084431&amp;prevCtxUrl=https%3a%2f%2fwww.secop.gov.co%2fCO1ContractsManagement%2fTendering%2fProcurementContractManagement%2fIndex&amp;prevCtxLbl=Contratos+"/>
    <s v="N/A"/>
    <d v="2022-12-01T00:00:00"/>
    <s v="N/A"/>
    <d v="2022-04-30T00:00:00"/>
    <d v="2022-06-29T00:00:00"/>
    <d v="2024-06-18T00:00:00"/>
    <s v="N/A"/>
  </r>
  <r>
    <s v="FONVALMED"/>
    <s v="2022-01835"/>
    <x v="14"/>
    <s v="JUAN ESTEBAN MONTOYA"/>
    <n v="1035415829"/>
    <s v="Prestación de servicios personales profesionales como contratista independiente, sin vínculo laboral por su propia cuenta y riesgo en el proceso de gestión financiera subproceso de gestión contable en el Fondo de Valorización del Municipio de Medellín"/>
    <s v="CPS 07"/>
    <m/>
    <m/>
    <m/>
    <x v="0"/>
    <x v="6"/>
    <x v="1"/>
    <n v="1"/>
    <n v="25784359"/>
    <d v="2022-01-05T00:00:00"/>
    <s v="5 MESES Y 27 DIAS"/>
    <s v="OK"/>
    <d v="2022-06-30T00:00:00"/>
    <m/>
    <s v="N/A"/>
    <s v="N/A"/>
    <s v="N/A"/>
    <s v="KELY MARCELA MACÍAS JIMÉNEZ"/>
    <s v="CONTABILIDAD"/>
    <s v="SUB DIRECTOR ADMINISTRATIVO Y FINANCIERO"/>
    <s v="MANUEL SALVADOR OLIVEROS CASTRILLON"/>
    <m/>
    <m/>
    <m/>
    <m/>
    <s v="N/A"/>
    <s v="https://community.secop.gov.co/Public/Tendering/ContractNoticePhases/View?PPI=CO1.PPI.16542018&amp;isFromPublicArea=True&amp;isModal=False"/>
    <s v="N/A"/>
    <d v="2022-01-05T00:00:00"/>
    <d v="2022-06-30T00:00:00"/>
    <d v="2022-10-28T00:00:00"/>
    <d v="2022-12-27T00:00:00"/>
    <d v="2024-12-16T00:00:00"/>
    <s v="N/A"/>
  </r>
  <r>
    <s v="FONVALMED"/>
    <s v="2022-01836"/>
    <x v="14"/>
    <s v="EDDY JAQUELINE JARAMILLO JARAMILLO"/>
    <n v="43598197"/>
    <s v="Prestación de servicios profesionales como contratista independiente, sin trabajo por su propia cuenta y riesgo en el Proceso de Gestión Financiera &quot;subproceso gestión de recaudo, inversiones y pagos&quot; del Fondo de Valorización del Municipio de Medellín"/>
    <s v="CPS 014"/>
    <m/>
    <m/>
    <m/>
    <x v="0"/>
    <x v="6"/>
    <x v="1"/>
    <n v="1"/>
    <n v="25784359"/>
    <d v="2022-01-05T00:00:00"/>
    <s v="5 MESES Y 27 DIAS"/>
    <s v="OK"/>
    <d v="2022-06-30T00:00:00"/>
    <m/>
    <s v="N/A"/>
    <s v="N/A"/>
    <s v="N/A"/>
    <s v="KELY MARCELA MACÍAS JIMÉNEZ"/>
    <s v="TESORERÍA"/>
    <s v="SUB DIRECTOR ADMINISTRATIVO Y FINANCIERO"/>
    <s v="ANA MARIA CORREA ALVAREZ"/>
    <m/>
    <m/>
    <m/>
    <m/>
    <s v="N/A"/>
    <s v="https://community.secop.gov.co/Public/Tendering/ContractNoticePhases/View?PPI=CO1.PPI.16542029&amp;isFromPublicArea=True&amp;isModal=False"/>
    <s v="N/A"/>
    <d v="2022-01-05T00:00:00"/>
    <d v="2022-06-30T00:00:00"/>
    <d v="2022-10-28T00:00:00"/>
    <d v="2022-12-27T00:00:00"/>
    <d v="2024-12-16T00:00:00"/>
    <s v="N/A"/>
  </r>
  <r>
    <s v="FONVALMED"/>
    <s v="2022-01837"/>
    <x v="15"/>
    <s v="MARIA CAMILA CANO CASTRO"/>
    <n v="1017207015"/>
    <s v="Prestación de servicios profesionales vinculados como contratista independiente sin trabajo por su propia cuenta y riesgo como apoyo al proceso de Gestión Contractual del Fondo de Valorización del Municipio de Medellín"/>
    <s v="CPS 04"/>
    <m/>
    <m/>
    <m/>
    <x v="0"/>
    <x v="6"/>
    <x v="1"/>
    <n v="1"/>
    <n v="36140052"/>
    <d v="2022-01-04T00:00:00"/>
    <s v="5 MESES Y 28 DIAS"/>
    <s v="OK"/>
    <d v="2022-06-30T00:00:00"/>
    <m/>
    <s v="N/A"/>
    <s v="N/A"/>
    <s v="N/A"/>
    <s v="KELY MARCELA MACÍAS JIMÉNEZ"/>
    <s v="GESTIÓN CONTRACTUAL"/>
    <s v="SUB DIRECTOR ADMINISTRATIVO Y FINANCIERO"/>
    <s v="URIEL GOMEZ GRISALES"/>
    <m/>
    <m/>
    <m/>
    <m/>
    <s v="N/A"/>
    <s v="https://community.secop.gov.co/Public/Tendering/OpportunityDetail/Index?noticeUID=CO1.NTC.2490891&amp;isFromPublicArea=True&amp;isModal=False"/>
    <s v="N/A"/>
    <d v="2022-01-04T00:00:00"/>
    <d v="2022-06-30T00:00:00"/>
    <d v="2022-10-28T00:00:00"/>
    <d v="2022-12-27T00:00:00"/>
    <d v="2024-12-16T00:00:00"/>
    <s v="N/A"/>
  </r>
  <r>
    <s v="FONVALMED"/>
    <s v="2022-01838"/>
    <x v="15"/>
    <s v="KELY MARCELA MACÍAS JIMÉNEZ"/>
    <n v="1017221690"/>
    <s v="Prestación de servicios profesionales especializados como contratista independiente, sin vínculo laboral por su propia cuenta y riesgo como Abogada en el proceso de Gestión Contractual del Fondo de Valorización del Municipio de Medellín."/>
    <s v="CPS 02"/>
    <m/>
    <m/>
    <m/>
    <x v="0"/>
    <x v="6"/>
    <x v="1"/>
    <n v="1"/>
    <n v="35938153"/>
    <d v="2022-01-04T00:00:00"/>
    <s v="5 MESES Y 28 DIAS"/>
    <s v="OK"/>
    <d v="2022-06-30T00:00:00"/>
    <m/>
    <s v="N/A"/>
    <s v="N/A"/>
    <s v="N/A"/>
    <s v="MARIA CAMILA CANO CASTRO"/>
    <s v="GESTIÓN CONTRACTUAL"/>
    <s v="SUB DIRECTOR ADMINISTRATIVO Y FINANCIERO"/>
    <s v="URIEL GOMEZ GRISALES"/>
    <m/>
    <m/>
    <m/>
    <m/>
    <s v="N/A"/>
    <s v="https://community.secop.gov.co/Public/Tendering/ContractNoticePhases/View?PPI=CO1.PPI.16541141&amp;isFromPublicArea=True&amp;isModal=False"/>
    <s v="N/A"/>
    <d v="2022-01-04T00:00:00"/>
    <s v="N/A"/>
    <d v="2022-10-28T00:00:00"/>
    <d v="2022-12-27T00:00:00"/>
    <d v="2024-12-16T00:00:00"/>
    <s v="N/A"/>
  </r>
  <r>
    <s v="FONVALMED"/>
    <s v="2022-01839"/>
    <x v="14"/>
    <s v="JOHN FREDY RUEDA ZULETA"/>
    <n v="71272144"/>
    <s v="Prestación de servicios profesionales como contratista independiente, sin trabajo por su propia cuenta y riesgo como Ingeniero en el proceso de Tecnologías de la Información del Fondo de Valorización del Municipio de Medellín"/>
    <s v="CPS 09"/>
    <s v="VICTOR EMILIO GIRADO HENAO"/>
    <n v="70286068"/>
    <d v="2022-02-15T00:00:00"/>
    <x v="0"/>
    <x v="6"/>
    <x v="1"/>
    <n v="1"/>
    <n v="32516537"/>
    <d v="2022-01-05T00:00:00"/>
    <s v="5 MESES Y 27 DIAS"/>
    <s v="OK"/>
    <d v="2022-06-30T00:00:00"/>
    <m/>
    <s v="N/A"/>
    <s v="N/A"/>
    <s v="N/A"/>
    <s v="KELY MARCELA MACÍAS JIMÉNEZ"/>
    <s v="TECNOLOGÍA DE LA INFORMACIÓN"/>
    <s v="SUB DIRECTOR ADMINISTRATIVO Y FINANCIERO"/>
    <m/>
    <m/>
    <m/>
    <m/>
    <m/>
    <s v="N/A"/>
    <s v="https://community.secop.gov.co/Public/Tendering/ContractNoticePhases/View?PPI=CO1.PPI.16541511&amp;isFromPublicArea=True&amp;isModal=False"/>
    <s v="N/A"/>
    <d v="2022-01-05T00:00:00"/>
    <s v="N/A"/>
    <d v="2022-10-28T00:00:00"/>
    <d v="2022-12-27T00:00:00"/>
    <d v="2024-12-16T00:00:00"/>
    <s v="CONTRATO CEDIDO EL 14 DE FEBRERO A LAS CONTRATISTS VICTOR EMILIO GIRALDO QUE INICIA A PARTIR DEL 15 DE FEBRERO DE 2022"/>
  </r>
  <r>
    <s v="FONVALMED"/>
    <s v="2022-01840"/>
    <x v="14"/>
    <s v="NATALIA ANDREA OROZCO JARAMILLO "/>
    <n v="43922875"/>
    <s v="Prestación de servicios profesionales como contratista independiente, sin vínculo laboral por su propia cuenta y riesgo como Abogada de apoyo en el proceso de Gestión jurídica &quot;Subproceso Gestión de Cobros&quot; del Fondo de Valorización del Municipio de Medellín"/>
    <s v="CPS 08"/>
    <m/>
    <m/>
    <m/>
    <x v="0"/>
    <x v="6"/>
    <x v="1"/>
    <n v="1"/>
    <n v="25784359"/>
    <d v="2022-01-05T00:00:00"/>
    <s v="5 MESES Y 27 DIAS"/>
    <s v="OK"/>
    <d v="2022-06-30T00:00:00"/>
    <m/>
    <s v="N/A"/>
    <s v="N/A"/>
    <s v="N/A"/>
    <s v="KELY MARCELA MACÍAS JIMÉNEZ"/>
    <s v="GESTIÓN DE COBROS"/>
    <s v="SUB DIRECTOR ADMINISTRATIVO Y FINANCIERO"/>
    <s v="LUIS JAVIER ALVAREZ"/>
    <m/>
    <m/>
    <m/>
    <m/>
    <s v="N/A"/>
    <s v="https://community.secop.gov.co/Public/Tendering/ContractNoticePhases/View?PPI=CO1.PPI.16542040&amp;isFromPublicArea=True&amp;isModal=False"/>
    <s v="N/A"/>
    <d v="2022-01-05T00:00:00"/>
    <d v="2022-06-30T00:00:00"/>
    <d v="2022-10-28T00:00:00"/>
    <d v="2022-12-27T00:00:00"/>
    <d v="2024-12-16T00:00:00"/>
    <s v="N/A"/>
  </r>
  <r>
    <s v="FONVALMED"/>
    <s v="2022-01841"/>
    <x v="14"/>
    <s v="CAROLINA JIMÉNEZ ZUÑIGA"/>
    <n v="1038810329"/>
    <s v="Prestación de servicios personales como contratista independiente, sin vínculo laboral por su propia cuenta y riesgo para el apoyo al proceso de gestión administrativa en el &quot;subproceso gestión documental&quot; del Fondo de Valorización del Municipio de Medellín"/>
    <s v="CPS 011"/>
    <s v="YOHANA ANDREA GUERRA CORREA- MARIA ALEXANDRA RODAS GALLEGO_x000a_"/>
    <s v="43970495- 43617401"/>
    <d v="2022-06-07T00:00:00"/>
    <x v="0"/>
    <x v="6"/>
    <x v="1"/>
    <n v="1"/>
    <n v="19023088"/>
    <d v="2022-01-05T00:00:00"/>
    <s v="5 MESES Y 27 DIAS"/>
    <s v="OK"/>
    <d v="2022-06-30T00:00:00"/>
    <m/>
    <s v="N/A"/>
    <s v="N/A"/>
    <s v="N/A"/>
    <s v="MARIA CAMILA CANO CASTRO"/>
    <s v="GESTIÓN DOCUMENTAL"/>
    <s v="SUB DIRECTOR ADMINISTRATIVO Y FINANCIERO"/>
    <s v="SULY VELASQUEZ HENAO"/>
    <m/>
    <m/>
    <m/>
    <m/>
    <s v="N/A"/>
    <s v="https://community.secop.gov.co/Public/Tendering/ContractNoticePhases/View?PPI=CO1.PPI.16540096&amp;isFromPublicArea=True&amp;isModal=False"/>
    <s v="N/A"/>
    <d v="2022-01-05T00:00:00"/>
    <d v="2022-06-30T00:00:00"/>
    <d v="2022-10-28T00:00:00"/>
    <d v="2022-12-27T00:00:00"/>
    <d v="2024-12-16T00:00:00"/>
    <s v="CONTRATO CEDIDO EL 14 DE FEBRERO A LAS CONTRATISTS YOHANA GUERRA QUE INICIA A PARTIR DEL 15 DE FEBRERO DE 2022 - SE REALIZA NUEVA CESION A LA CONTRATISTA MARIA ALEXANDRA RODAS EL DIA 7 DE JUNIO DE 2022"/>
  </r>
  <r>
    <s v="FONVALMED"/>
    <s v="2022-01842"/>
    <x v="14"/>
    <s v="JOSÉ BOLÍVAR AROCA"/>
    <n v="8431365"/>
    <s v="Prestación de servicios profesionales como contratista independiente especializado, sin vínculo laboral por su propia cuenta y riesgo, como Ingeniero en las actividades del proceso de Administración de Obras por Valorización del Fondo de Valorización del Municipio de Medellín"/>
    <s v="CPS 06"/>
    <m/>
    <m/>
    <m/>
    <x v="0"/>
    <x v="6"/>
    <x v="1"/>
    <n v="1"/>
    <n v="41413219"/>
    <d v="2022-01-05T00:00:00"/>
    <s v="5 MESES Y 27 DIAS"/>
    <s v="OK"/>
    <d v="2022-06-30T00:00:00"/>
    <m/>
    <s v="N/A"/>
    <s v="N/A"/>
    <s v="N/A"/>
    <s v="KELY MARCELA MACÍAS JIMÉNEZ"/>
    <s v="ADMINISTRACIÓN DE OBRAS POR VALORIZACIÓN"/>
    <s v="SUB DIRECTOR ADMINISTRATIVO Y FINANCIERO"/>
    <s v="JUAN DIEGO GALLEGO MARTINEZ"/>
    <m/>
    <m/>
    <m/>
    <m/>
    <s v="N/A"/>
    <s v="https://community.secop.gov.co/Public/Tendering/ContractNoticePhases/View?PPI=CO1.PPI.16542006&amp;isFromPublicArea=True&amp;isModal=False"/>
    <s v="N/A"/>
    <d v="2022-01-05T00:00:00"/>
    <d v="2022-06-30T00:00:00"/>
    <d v="2022-10-28T00:00:00"/>
    <d v="2022-12-27T00:00:00"/>
    <d v="2024-12-16T00:00:00"/>
    <s v="N/A"/>
  </r>
  <r>
    <s v="FONVALMED"/>
    <s v="2022-01843"/>
    <x v="14"/>
    <s v="PAULA ANDREA ACEVEDO GIRALDO"/>
    <n v="43160884"/>
    <s v="Prestación de servicios profesionales especializados como contratista independiente, sin vínculo laboral por su propia cuenta y riesgo en el proceso de Gestión Financiera, subproceso &quot;Planeación Financiera y Presupuestal&quot; del Fondo de Valorización del Municipio de Medellín"/>
    <s v="CPS 05"/>
    <m/>
    <m/>
    <m/>
    <x v="0"/>
    <x v="6"/>
    <x v="1"/>
    <n v="1"/>
    <n v="39881719"/>
    <d v="2022-01-05T00:00:00"/>
    <s v="5 MESES Y 27 DIAS"/>
    <s v="OK"/>
    <d v="2022-06-30T00:00:00"/>
    <m/>
    <s v="N/A"/>
    <s v="N/A"/>
    <s v="N/A"/>
    <s v="KELY MARCELA MACÍAS JIMÉNEZ"/>
    <s v="PLANEACIÓN FINANCIERA Y PRESUPUESTAL"/>
    <s v="SUB DIRECTOR ADMINISTRATIVO Y FINANCIERO"/>
    <m/>
    <m/>
    <m/>
    <m/>
    <m/>
    <s v="N/A"/>
    <s v="https://community.secop.gov.co/Public/Tendering/ContractNoticePhases/View?PPI=CO1.PPI.16540097&amp;isFromPublicArea=True&amp;isModal=False"/>
    <s v="N/A"/>
    <d v="2022-01-05T00:00:00"/>
    <d v="2022-06-30T00:00:00"/>
    <d v="2022-10-28T00:00:00"/>
    <d v="2022-12-27T00:00:00"/>
    <d v="2024-12-16T00:00:00"/>
    <s v="N/A"/>
  </r>
  <r>
    <s v="FONVALMED"/>
    <s v="2022-01844"/>
    <x v="14"/>
    <s v="YASSER ISSA ZAPATA"/>
    <n v="1152683822"/>
    <s v="_x0009_Prestación de servicios personales como contratista independiente, sin vínculo laboral por su propia cuenta y riesgo, como apoyo a la gestión en el Proceso de Tecnología de la Información del Fondo de Valorización del Municipio de Medellín"/>
    <s v="CPS 010"/>
    <m/>
    <m/>
    <m/>
    <x v="0"/>
    <x v="6"/>
    <x v="1"/>
    <n v="1"/>
    <n v="19818576"/>
    <d v="2022-01-05T00:00:00"/>
    <s v="5 MESES Y 27 DIAS"/>
    <s v="OK"/>
    <d v="2022-06-30T00:00:00"/>
    <m/>
    <s v="N/A"/>
    <s v="N/A"/>
    <s v="N/A"/>
    <s v="KELY MARCELA MACÍAS JIMÉNEZ"/>
    <s v="TECNOLOGÍA DE LA INFORMACIÓN"/>
    <s v="SUB DIRECTOR ADMINISTRATIVO Y FINANCIERO"/>
    <s v="VICTOR EMILIO GIRALDO HENAO"/>
    <m/>
    <m/>
    <m/>
    <m/>
    <s v="N/A"/>
    <s v="https://community.secop.gov.co/Public/Tendering/ContractNoticePhases/View?PPI=CO1.PPI.16540088&amp;isFromPublicArea=True&amp;isModal=False"/>
    <s v="N/A"/>
    <d v="2022-01-05T00:00:00"/>
    <d v="2022-06-30T00:00:00"/>
    <d v="2022-10-28T00:00:00"/>
    <d v="2022-12-27T00:00:00"/>
    <d v="2024-12-16T00:00:00"/>
    <s v="N/A"/>
  </r>
  <r>
    <s v="FONVALMED"/>
    <s v="2022-01845"/>
    <x v="15"/>
    <s v="URIEL GOMEZ GRISALES"/>
    <n v="10004622"/>
    <s v="Prestación de servicios profesionales como contratista independiente, sin laboral por su propia cuenta y riesgo, como Abogado Especializado en las actividades del proceso de Gestión contractual en el Fondo de Valorización del Municipio de Medellín"/>
    <s v="CPS 03"/>
    <s v="LEON DAVID QUINTERO RESTREPO"/>
    <n v="71274502"/>
    <d v="2022-05-10T00:00:00"/>
    <x v="0"/>
    <x v="6"/>
    <x v="1"/>
    <n v="1"/>
    <n v="41413219"/>
    <d v="2022-01-04T00:00:00"/>
    <s v="5 MESES Y 28 DIAS"/>
    <s v="OK"/>
    <d v="2022-06-30T00:00:00"/>
    <m/>
    <s v="N/A"/>
    <s v="N/A"/>
    <s v="N/A"/>
    <s v="MARIA CAMILA CANO CASTRO"/>
    <s v="GESTIÓN CONTRACTUAL"/>
    <s v="SUB DIRECTOR ADMINISTRATIVO Y FINANCIERO"/>
    <m/>
    <m/>
    <m/>
    <m/>
    <m/>
    <s v="N/A"/>
    <s v="https://community.secop.gov.co/Public/Tendering/ContractNoticePhases/View?PPI=CO1.PPI.16541501&amp;isFromPublicArea=True&amp;isModal=False"/>
    <s v="N/A"/>
    <d v="2022-01-04T00:00:00"/>
    <d v="2022-06-30T00:00:00"/>
    <d v="2022-10-28T00:00:00"/>
    <d v="2022-12-27T00:00:00"/>
    <d v="2024-12-16T00:00:00"/>
    <s v="CONTRATO CEDIDO EL 10 DE MAYO AL CONTRATISTA LEON DAVID QUINTERO QUE DIO INICIO A PARTIR DEL 10 DE MAYO DE 2022"/>
  </r>
  <r>
    <s v="FONVALMED"/>
    <s v="2022-01846"/>
    <x v="16"/>
    <s v="DAVID SANTIAGO HUERTAS"/>
    <n v="1069925474"/>
    <s v="_x0009_Prestación de servicios profesionales como contratista independiente, sin vínculo laboral por su propia cuenta y riesgo en el proceso de Planeación Estratégica del Fondo de Valorización del Municipio de Medellín."/>
    <s v="CPS 015"/>
    <m/>
    <m/>
    <m/>
    <x v="0"/>
    <x v="6"/>
    <x v="1"/>
    <n v="1"/>
    <n v="25496266"/>
    <d v="2022-01-06T00:00:00"/>
    <s v="5 MESES Y 26 DIAS"/>
    <s v="OK"/>
    <d v="2022-06-30T00:00:00"/>
    <m/>
    <s v="N/A"/>
    <s v="N/A"/>
    <s v="N/A"/>
    <s v="KELY MARCELA MACÍAS JIMÉNEZ"/>
    <s v="PREFACTIBILIDAD"/>
    <s v="SUB DIRECTOR ADMINISTRATIVO Y FINANCIERO"/>
    <s v="FABIO ALEJANDRO MACIAS RESTREPO"/>
    <m/>
    <m/>
    <m/>
    <m/>
    <s v="N/A"/>
    <s v="https://community.secop.gov.co/Public/Tendering/ContractNoticePhases/View?PPI=CO1.PPI.16569082&amp;isFromPublicArea=True&amp;isModal=False"/>
    <s v="N/A"/>
    <d v="2022-01-06T00:00:00"/>
    <d v="2022-06-30T00:00:00"/>
    <d v="2022-10-28T00:00:00"/>
    <d v="2022-12-27T00:00:00"/>
    <d v="2024-12-16T00:00:00"/>
    <s v="N/A"/>
  </r>
  <r>
    <s v="FONVALMED"/>
    <s v="2022-01847"/>
    <x v="17"/>
    <s v="INFORMACION Y TECNOLOGIA S.A.S"/>
    <s v="800.134.978-0"/>
    <s v="Uso, soporte y mantenimiento de la red de datos interna del Aeropuerto Olaya Herrera"/>
    <s v="CD-004-2022"/>
    <m/>
    <m/>
    <m/>
    <x v="0"/>
    <x v="4"/>
    <x v="2"/>
    <n v="1"/>
    <n v="40499425"/>
    <d v="2022-01-20T00:00:00"/>
    <s v="ONCE (11) MESES Y TRECE (13) DIAS "/>
    <n v="-203"/>
    <d v="2023-01-31T00:00:00"/>
    <m/>
    <s v="UN (01) MES"/>
    <s v="N/A"/>
    <n v="3271465"/>
    <s v="KELY MARCELA MACÍAS JIMÉNEZ"/>
    <s v="TECNOLOGÍA DE LA INFORMACIÓN"/>
    <s v="SUB DIRECTOR ADMINISTRATIVO Y FINANCIERO"/>
    <s v="VICTOR EMILIO GIRALDO HENAO"/>
    <m/>
    <m/>
    <m/>
    <m/>
    <s v="N/A"/>
    <s v="https://community.secop.gov.co/Public/Tendering/ContractNoticePhases/View?PPI=CO1.PPI.16772719&amp;isFromPublicArea=True&amp;isModal=False"/>
    <s v="N/A"/>
    <d v="2022-01-20T00:00:00"/>
    <s v="N/A"/>
    <d v="2023-05-31T00:00:00"/>
    <d v="2023-07-30T00:00:00"/>
    <d v="2025-07-19T00:00:00"/>
    <s v="N/A"/>
  </r>
  <r>
    <s v="FONVALMED"/>
    <s v="2022-01848"/>
    <x v="17"/>
    <s v="XENCO S.A "/>
    <s v="811.009.452-9"/>
    <s v="Actualización, mantenimiento, soporte y ajustes al sistema financiero-contable ERP-SAFIX"/>
    <s v="CD-002-2022"/>
    <m/>
    <m/>
    <m/>
    <x v="0"/>
    <x v="4"/>
    <x v="3"/>
    <n v="1"/>
    <n v="159437982"/>
    <d v="2022-01-20T00:00:00"/>
    <s v="ONCE (11) MESES Y TRECE (13) DIAS "/>
    <n v="-219"/>
    <d v="2023-01-15T00:00:00"/>
    <m/>
    <s v="QUINCE (15) DIAS"/>
    <s v="N/A"/>
    <n v="19434868"/>
    <s v="KELY MARCELA MACÍAS JIMÉNEZ"/>
    <s v="TECNOLOGÍA DE LA INFORMACIÓN"/>
    <s v="SUB DIRECTOR ADMINISTRATIVO Y FINANCIERO"/>
    <s v="VICTOR EMILIO GIRALDO HENAO"/>
    <m/>
    <m/>
    <m/>
    <m/>
    <s v="N/A"/>
    <s v="https://community.secop.gov.co/Public/Tendering/ContractNoticePhases/View?PPI=CO1.PPI.16772409&amp;isFromPublicArea=True&amp;isModal=False"/>
    <s v="N/A"/>
    <d v="2022-01-20T00:00:00"/>
    <s v="N/A"/>
    <d v="2023-05-15T00:00:00"/>
    <d v="2023-07-14T00:00:00"/>
    <d v="2025-07-03T00:00:00"/>
    <s v="N/A"/>
  </r>
  <r>
    <s v="FONVALMED"/>
    <s v="2022-01849"/>
    <x v="16"/>
    <s v="PROCESS ON LINE S.A.S "/>
    <s v="900.255.484-0"/>
    <s v="Servicios PAAS de herramienta Bussiness Process Management Suite (BPMS) en modalidad Cloud Computing y apoyo en la automatización de procesos del fondo de Valorización del Municipio de Medellín"/>
    <s v="CD-001-2022"/>
    <s v="ARIAFINA S.A.S"/>
    <s v="901.293.228-7"/>
    <d v="2022-11-04T00:00:00"/>
    <x v="0"/>
    <x v="4"/>
    <x v="3"/>
    <n v="1"/>
    <n v="86073259"/>
    <d v="2022-01-18T00:00:00"/>
    <s v="DIEZ (10) MESES "/>
    <n v="-277"/>
    <d v="2022-11-18T00:00:00"/>
    <m/>
    <s v="N/A"/>
    <s v="N/A"/>
    <s v="N/A"/>
    <s v="KELY MARCELA MACÍAS JIMÉNEZ"/>
    <s v="TECNOLOGÍA DE LA INFORMACIÓN"/>
    <s v="SUB DIRECTOR ADMINISTRATIVO Y FINANCIERO"/>
    <s v="SANDRA MARIA GUTIERREZ CASTRO"/>
    <m/>
    <m/>
    <m/>
    <m/>
    <s v="N/A"/>
    <s v="https://community.secop.gov.co/Public/Tendering/ContractNoticePhases/View?PPI=CO1.PPI.16554894&amp;isFromPublicArea=True&amp;isModal=False"/>
    <s v="N/A"/>
    <d v="2022-01-06T00:00:00"/>
    <s v="N/A"/>
    <d v="2023-03-18T00:00:00"/>
    <d v="2023-05-17T00:00:00"/>
    <d v="2025-05-06T00:00:00"/>
    <s v="N/A"/>
  </r>
  <r>
    <s v="FONVALMED"/>
    <s v="2022-01850"/>
    <x v="14"/>
    <s v="DIANA MARCELA SIERRA VALENCIA"/>
    <n v="1128406377"/>
    <s v="Prestación de servicios profesionales especializados como contratista independiente, sin vínculo laboral por su propia cuenta y riesgo, en el proceso de Administración de la Contribución &quot;subprocesos de Facturación y Cartera&quot; del Fondo de Valorización del Municipio de Medellín"/>
    <s v="CPS 013"/>
    <m/>
    <m/>
    <m/>
    <x v="0"/>
    <x v="6"/>
    <x v="1"/>
    <n v="1"/>
    <n v="39658916"/>
    <d v="2022-01-05T00:00:00"/>
    <s v="5 MESES Y 27 DIAS"/>
    <s v="OK"/>
    <d v="2022-06-30T00:00:00"/>
    <m/>
    <s v="N/A"/>
    <s v="N/A"/>
    <s v="N/A"/>
    <s v="MARIA CAMILA CANO CASTRO"/>
    <s v="FINANCIERA"/>
    <s v="SUB DIRECTOR ADMINISTRATIVO Y FINANCIERO"/>
    <m/>
    <m/>
    <m/>
    <m/>
    <m/>
    <s v="N/A"/>
    <s v="https://community.secop.gov.co/Public/Tendering/ContractNoticePhases/View?PPI=CO1.PPI.16542019&amp;isFromPublicArea=True&amp;isModal=False"/>
    <s v="N/A"/>
    <d v="2022-01-05T00:00:00"/>
    <d v="2022-06-30T00:00:00"/>
    <d v="2022-10-28T00:00:00"/>
    <d v="2022-12-27T00:00:00"/>
    <d v="2024-12-16T00:00:00"/>
    <s v="N/A"/>
  </r>
  <r>
    <s v="FONVALMED"/>
    <s v="2022-01851"/>
    <x v="16"/>
    <s v="ANA MARIA JARAMILLO VERGARA"/>
    <n v="1035851059"/>
    <s v="Prestación de servicios profesionales como contratista independiente, sin vínculo laboral por su propia cuenta y riesgo, como Abogada en el Proceso de Gestión jurídica &quot;Subproceso de trámites legales&quot; del Fondo de valorización del Municipio de Medellín"/>
    <s v="CPS 016"/>
    <m/>
    <m/>
    <m/>
    <x v="0"/>
    <x v="6"/>
    <x v="1"/>
    <n v="1"/>
    <n v="25640313"/>
    <d v="2022-01-06T00:00:00"/>
    <s v="5 MESES Y 26 DIAS"/>
    <s v="OK"/>
    <d v="2022-06-30T00:00:00"/>
    <m/>
    <s v="N/A"/>
    <s v="N/A"/>
    <s v="N/A"/>
    <s v="KELY MARCELA MACÍAS JIMÉNEZ"/>
    <s v="TRÁMITES LEGALES"/>
    <s v="SUB DIRECTOR ADMINISTRATIVO Y FINANCIERO"/>
    <s v="LUIS JAVIER ALVAREZ"/>
    <m/>
    <m/>
    <m/>
    <m/>
    <s v="N/A"/>
    <s v="https://community.secop.gov.co/Public/Tendering/ContractNoticePhases/View?PPI=CO1.PPI.16569817&amp;isFromPublicArea=True&amp;isModal=False"/>
    <s v="N/A"/>
    <d v="2022-01-06T00:00:00"/>
    <d v="2022-06-30T00:00:00"/>
    <d v="2022-10-28T00:00:00"/>
    <d v="2022-12-27T00:00:00"/>
    <d v="2024-12-16T00:00:00"/>
    <s v="N/A"/>
  </r>
  <r>
    <s v="FONVALMED"/>
    <s v="2022-01852"/>
    <x v="14"/>
    <s v="CAROLINA QUINTERO BUSTAMANTE"/>
    <n v="1116254457"/>
    <s v="Prestación de servicios personales como contratista independiente, sin vínculo laboral por su propia cuenta y riesgo para el apoyo a la gestión en las actividades del área administrativa y financiera en el Fondo de Valorización del Municipio de Medellín"/>
    <s v="CPS 012"/>
    <m/>
    <m/>
    <m/>
    <x v="0"/>
    <x v="6"/>
    <x v="1"/>
    <n v="1"/>
    <n v="18916814"/>
    <d v="2022-01-05T00:00:00"/>
    <s v="5 MESES Y 27 DIAS"/>
    <s v="OK"/>
    <d v="2022-06-30T00:00:00"/>
    <m/>
    <s v="N/A"/>
    <s v="N/A"/>
    <s v="N/A"/>
    <s v="MARIA CAMILA CANO CASTRO"/>
    <s v="ADMINISTRATIVA"/>
    <s v="SUB DIRECTOR ADMINISTRATIVO Y FINANCIERO"/>
    <m/>
    <m/>
    <m/>
    <m/>
    <m/>
    <s v="N/A"/>
    <s v="https://community.secop.gov.co/Public/Tendering/ContractNoticePhases/View?PPI=CO1.PPI.16542014&amp;isFromPublicArea=True&amp;isModal=False"/>
    <s v="N/A"/>
    <d v="2022-01-05T00:00:00"/>
    <d v="2022-06-30T00:00:00"/>
    <d v="2022-10-28T00:00:00"/>
    <d v="2022-12-27T00:00:00"/>
    <d v="2024-12-16T00:00:00"/>
    <s v="N/A"/>
  </r>
  <r>
    <s v="FONVALMED"/>
    <s v="2022-01854"/>
    <x v="18"/>
    <s v="WILDER FERNEY ATEHORTUA MIRA"/>
    <n v="98607320"/>
    <s v="Prestación de servicios profesionales especializados como contratista independiente, sin vínculo laboral por su propia cuenta y riesgo, como Abogado en el proceso de Gestión jurídica &quot;Subproceso de Gestión Predial&quot; del Fondo de Valorización del Municipio de Medellín"/>
    <s v="CPS 024"/>
    <m/>
    <m/>
    <m/>
    <x v="0"/>
    <x v="6"/>
    <x v="1"/>
    <n v="1"/>
    <n v="34524854"/>
    <d v="2022-01-11T00:00:00"/>
    <s v="5 MESES Y 21 DIAS"/>
    <s v="OK"/>
    <d v="2022-06-30T00:00:00"/>
    <m/>
    <s v="N/A"/>
    <s v="N/A"/>
    <s v="N/A"/>
    <s v="KELY MARCELA MACÍAS JIMÉNEZ"/>
    <s v="GESTIÓN PREDIAL"/>
    <s v="SUB DIRECTOR ADMINISTRATIVO Y FINANCIERO"/>
    <s v="LUIS JAVIER ALVAREZ"/>
    <m/>
    <m/>
    <m/>
    <m/>
    <s v="N/A"/>
    <s v="https://community.secop.gov.co/Public/Tendering/ContractNoticePhases/View?PPI=CO1.PPI.16645854&amp;isFromPublicArea=True&amp;isModal=False"/>
    <s v="N/A"/>
    <d v="2022-01-11T00:00:00"/>
    <d v="2022-06-30T00:00:00"/>
    <d v="2022-10-28T00:00:00"/>
    <d v="2022-12-27T00:00:00"/>
    <d v="2024-12-16T00:00:00"/>
    <s v="N/A"/>
  </r>
  <r>
    <s v="FONVALMED"/>
    <s v="2022-01855"/>
    <x v="18"/>
    <s v="BEATRIZ ELENA ALVAREZ FRANCO"/>
    <n v="43094491"/>
    <s v="Prestación de servicios profesionales como contratista independiente, sin trabajo por su propia cuenta y riesgo en el proceso de Administración de Obras por Valorización del fondo de Valorización del Municipio de Medellín"/>
    <s v="CPS 018"/>
    <m/>
    <m/>
    <m/>
    <x v="0"/>
    <x v="6"/>
    <x v="1"/>
    <n v="1"/>
    <n v="31063284"/>
    <d v="2022-01-11T00:00:00"/>
    <s v="5 MESES Y 21 DIAS"/>
    <s v="OK"/>
    <d v="2022-06-30T00:00:00"/>
    <m/>
    <s v="N/A"/>
    <s v="N/A"/>
    <s v="N/A"/>
    <s v="KELY MARCELA MACÍAS JIMÉNEZ"/>
    <s v="ADMINISTRACIÓN DE OBRAS POR VALORIZACIÓN"/>
    <s v="SUB DIRECTOR ADMINISTRATIVO Y FINANCIERO"/>
    <s v="JOSE BOLIVAR AROCA"/>
    <m/>
    <m/>
    <m/>
    <m/>
    <s v="N/A"/>
    <s v="https://community.secop.gov.co/Public/Tendering/ContractNoticePhases/View?PPI=CO1.PPI.16626370&amp;isFromPublicArea=True&amp;isModal=False"/>
    <s v="N/A"/>
    <d v="2022-01-11T00:00:00"/>
    <d v="2022-06-30T00:00:00"/>
    <d v="2022-10-28T00:00:00"/>
    <d v="2022-12-27T00:00:00"/>
    <d v="2024-12-16T00:00:00"/>
    <s v="N/A"/>
  </r>
  <r>
    <s v="FONVALMED"/>
    <s v="2022-01856"/>
    <x v="18"/>
    <s v="DIANA LUCIA GOMEZ MARIN"/>
    <n v="1152198407"/>
    <s v="Prestación de servicios profesionales como contratista independiente, sin vínculo laboral por su propia cuenta y riesgo como profesional en los Procesos de Gestión Financiera y Administración de la Contribución del Fondo de Valorización del Municipio de Medellín"/>
    <s v="CPS 019"/>
    <m/>
    <m/>
    <m/>
    <x v="0"/>
    <x v="6"/>
    <x v="1"/>
    <n v="1"/>
    <n v="24631986"/>
    <d v="2022-01-11T00:00:00"/>
    <s v="5 MESES Y 21 DIAS"/>
    <s v="OK"/>
    <d v="2022-06-30T00:00:00"/>
    <m/>
    <s v="N/A"/>
    <s v="N/A"/>
    <s v="N/A"/>
    <s v="KELY MARCELA MACÍAS JIMÉNEZ"/>
    <s v="FINANCIERA"/>
    <s v="SUB DIRECTOR ADMINISTRATIVO Y FINANCIERO"/>
    <s v="DIANA MARCELA SIERRA VALENCIA"/>
    <m/>
    <m/>
    <m/>
    <m/>
    <s v="N/A"/>
    <s v="https://community.secop.gov.co/Public/Tendering/ContractNoticePhases/View?PPI=CO1.PPI.16627359&amp;isFromPublicArea=True&amp;isModal=False"/>
    <s v="N/A"/>
    <d v="2022-01-11T00:00:00"/>
    <d v="2022-06-30T00:00:00"/>
    <d v="2022-10-28T00:00:00"/>
    <d v="2022-12-27T00:00:00"/>
    <d v="2024-12-16T00:00:00"/>
    <s v="N/A"/>
  </r>
  <r>
    <s v="FONVALMED"/>
    <s v="2022-01857"/>
    <x v="19"/>
    <s v="FABER JULIAN TREJOS VANEGAS"/>
    <n v="1035223167"/>
    <s v="_x0009_Prestación de servicios personales como contratista independiente, sin vínculo laboral por su propia cuenta y riesgo como Apoyo a la Gestión en el Proceso de Administración de Obras por Valorización del Fondo de Valorización del Municipio de Medellín"/>
    <s v="CPS 023"/>
    <s v="HOWAR GABRIEL DAVILA ANGULO"/>
    <n v="11803942"/>
    <d v="2022-02-15T00:00:00"/>
    <x v="0"/>
    <x v="6"/>
    <x v="1"/>
    <n v="1"/>
    <n v="21782413"/>
    <d v="2022-01-12T00:00:00"/>
    <s v="5 MESES Y 20 DIAS"/>
    <s v="OK"/>
    <d v="2022-06-30T00:00:00"/>
    <m/>
    <s v="N/A"/>
    <s v="N/A"/>
    <s v="N/A"/>
    <s v="MARIA CAMILA CANO CASTRO"/>
    <s v="ADMINISTRACIÓN DE OBRAS POR VALORIZACIÓN"/>
    <s v="SUB DIRECTOR ADMINISTRATIVO Y FINANCIERO"/>
    <s v="JOSE BOLIVAR AROCA"/>
    <m/>
    <m/>
    <m/>
    <m/>
    <s v="N/A"/>
    <s v="https://community.secop.gov.co/Public/Tendering/ContractNoticePhases/View?PPI=CO1.PPI.16628773&amp;isFromPublicArea=True&amp;isModal=False"/>
    <s v="N/A"/>
    <d v="2022-01-12T00:00:00"/>
    <d v="2022-06-30T00:00:00"/>
    <d v="2022-10-28T00:00:00"/>
    <d v="2022-12-27T00:00:00"/>
    <d v="2024-12-16T00:00:00"/>
    <s v="CONTRATO CEDIDO EL 14 DE FEBRERO A LAS CONTRATISTS HOWAR GABRIEL DAVILA QUE INICIA A PARTIR DEL 15 DE FEBRERO DE 2022"/>
  </r>
  <r>
    <s v="FONVALMED"/>
    <s v="2022-01858"/>
    <x v="18"/>
    <s v="JHON LESVIS MORENO PEREA"/>
    <n v="12022840"/>
    <s v="Prestación de servicios personales como contrato de vínculo independiente, sin trabajo por su propia cuenta y riesgo, como apoyo a la gestión en el proceso de Tecnología de la Información del Fondo de Valorización del Municipio de Medellín"/>
    <s v="CPS 021"/>
    <m/>
    <m/>
    <m/>
    <x v="0"/>
    <x v="6"/>
    <x v="1"/>
    <n v="1"/>
    <n v="18172894"/>
    <d v="2022-01-11T00:00:00"/>
    <s v="5 MESES Y 21 DIAS"/>
    <s v="OK"/>
    <d v="2022-06-30T00:00:00"/>
    <m/>
    <s v="N/A"/>
    <s v="N/A"/>
    <s v="N/A"/>
    <s v="KELY MARCELA MACÍAS JIMÉNEZ"/>
    <s v="TECNOLOGÍA DE LA INFORMACIÓN"/>
    <s v="SUB DIRECTOR ADMINISTRATIVO Y FINANCIERO"/>
    <s v="VICTOR EMILIO GIRALDO HENAO"/>
    <m/>
    <m/>
    <m/>
    <m/>
    <s v="N/A"/>
    <s v="https://community.secop.gov.co/Public/Tendering/ContractNoticePhases/View?PPI=CO1.PPI.16628085&amp;isFromPublicArea=True&amp;isModal=False"/>
    <s v="N/A"/>
    <d v="2022-01-11T00:00:00"/>
    <d v="2022-06-30T00:00:00"/>
    <d v="2022-10-28T00:00:00"/>
    <d v="2022-12-27T00:00:00"/>
    <d v="2024-12-16T00:00:00"/>
    <s v="N/A"/>
  </r>
  <r>
    <s v="FONVALMED"/>
    <s v="2022-01859"/>
    <x v="19"/>
    <s v="JUAN CAMILO CALDERON ARIAS"/>
    <n v="1017224536"/>
    <s v="Prestación de servicios personales como contratista independiente, sin vínculo laboral por su propia cuenta y riesgo como tramitador y apoyo a la gestión del proceso de Gestión Administrativa del Fondo de Valorización del Municipio de Medellín."/>
    <s v="CPS 028"/>
    <m/>
    <m/>
    <m/>
    <x v="0"/>
    <x v="6"/>
    <x v="1"/>
    <n v="0.7751479289940828"/>
    <n v="14500903"/>
    <d v="2022-01-12T00:00:00"/>
    <s v="5 MESES Y 20 DIAS"/>
    <s v="OK"/>
    <d v="2022-06-30T00:00:00"/>
    <d v="2022-05-23T00:00:00"/>
    <s v="N/A"/>
    <s v="N/A"/>
    <s v="N/A"/>
    <s v="KELY MARCELA MACÍAS JIMÉNEZ"/>
    <s v="GESTIÓN DOCUMENTAL"/>
    <s v="SUB DIRECTOR ADMINISTRATIVO Y FINANCIERO"/>
    <s v="SULY VELASQUEZ HENAO"/>
    <m/>
    <m/>
    <m/>
    <m/>
    <s v="N/A"/>
    <s v="https://community.secop.gov.co/Public/Tendering/ContractNoticePhases/View?PPI=CO1.PPI.16675428&amp;isFromPublicArea=True&amp;isModal=False"/>
    <s v="N/A"/>
    <d v="2022-01-12T00:00:00"/>
    <s v="N/A"/>
    <d v="2022-10-28T00:00:00"/>
    <d v="2022-12-27T00:00:00"/>
    <d v="2024-12-16T00:00:00"/>
    <s v="TERMINACION ANTICIPADA DEL CONTRATO 23 DE MAYO DE 2022"/>
  </r>
  <r>
    <s v="FONVALMED"/>
    <s v="2022-01860"/>
    <x v="19"/>
    <s v="DEICY DAYANA RESTREPO BOLIVAR"/>
    <n v="1020461199"/>
    <s v="Prestación de servicios personales como contratista independiente, sin vínculo laboral por su propia cuenta y riesgo para el apoyo a la gestión en el proceso de Gestión Administrativa &quot;Subproceso Gestión Documental&quot; del Fondo de Valorización del Municipio de Medellín"/>
    <s v="CPS 022"/>
    <m/>
    <m/>
    <m/>
    <x v="0"/>
    <x v="6"/>
    <x v="1"/>
    <n v="1"/>
    <n v="18172894"/>
    <d v="2022-01-12T00:00:00"/>
    <s v="5 MESES Y 20 DIAS"/>
    <s v="OK"/>
    <d v="2022-06-30T00:00:00"/>
    <m/>
    <s v="N/A"/>
    <s v="N/A"/>
    <s v="N/A"/>
    <s v="KELY MARCELA MACÍAS JIMÉNEZ"/>
    <s v="GESTIÓN DOCUMENTAL"/>
    <s v="SUB DIRECTOR ADMINISTRATIVO Y FINANCIERO"/>
    <s v="SULY VELASQUEZ HENAO"/>
    <m/>
    <m/>
    <m/>
    <m/>
    <s v="N/A"/>
    <s v="https://community.secop.gov.co/Public/Tendering/ContractNoticePhases/View?PPI=CO1.PPI.16628715&amp;isFromPublicArea=True&amp;isModal=False"/>
    <s v="N/A"/>
    <d v="2022-01-12T00:00:00"/>
    <d v="2022-06-30T00:00:00"/>
    <d v="2022-10-28T00:00:00"/>
    <d v="2022-12-27T00:00:00"/>
    <d v="2024-12-16T00:00:00"/>
    <s v="N/A"/>
  </r>
  <r>
    <s v="FONVALMED"/>
    <s v="2022-01861"/>
    <x v="18"/>
    <s v="SULY VELASQUEZ HENAO"/>
    <n v="21853748"/>
    <s v="Prestación de servicios personales como contratista independiente, sin vínculo laboral por su propia cuenta y riesgo, como apoyo a la gestión en el proceso de Gestión Administrativa &quot;Subproceso de Gestión documental&quot; del Fondo de Valorización del Municipio de Medellín."/>
    <s v="CPS 020"/>
    <m/>
    <m/>
    <m/>
    <x v="0"/>
    <x v="6"/>
    <x v="1"/>
    <n v="1"/>
    <n v="21782408"/>
    <d v="2022-01-11T00:00:00"/>
    <s v="5 MESES Y 21 DIAS"/>
    <s v="OK"/>
    <d v="2022-06-30T00:00:00"/>
    <m/>
    <s v="N/A"/>
    <s v="N/A"/>
    <s v="N/A"/>
    <s v="KELY MARCELA MACÍAS JIMÉNEZ"/>
    <s v="GESTIÓN DOCUMENTAL"/>
    <s v="SUB DIRECTOR ADMINISTRATIVO Y FINANCIERO"/>
    <m/>
    <m/>
    <m/>
    <m/>
    <m/>
    <s v="N/A"/>
    <s v="https://community.secop.gov.co/Public/Tendering/ContractNoticePhases/View?PPI=CO1.PPI.16628016&amp;isFromPublicArea=True&amp;isModal=False"/>
    <s v="N/A"/>
    <d v="2022-01-11T00:00:00"/>
    <d v="2022-06-30T00:00:00"/>
    <d v="2022-10-28T00:00:00"/>
    <d v="2022-12-27T00:00:00"/>
    <d v="2024-12-16T00:00:00"/>
    <s v="N/A"/>
  </r>
  <r>
    <s v="FONVALMED"/>
    <s v="2022-01862"/>
    <x v="18"/>
    <s v="CAROLINA GOMEZ FRANCO"/>
    <n v="39179992"/>
    <s v="Prestación de servicios profesionales como contratista independiente, sin vínculo  laboral por su propia cuenta y riesgo como profesional en el Proceso de Comunicaciones del Fondo de Valorización del Municipio de Medellín"/>
    <s v="CPS 026"/>
    <m/>
    <m/>
    <m/>
    <x v="0"/>
    <x v="6"/>
    <x v="1"/>
    <n v="0.70588235294117652"/>
    <n v="31063284"/>
    <d v="2022-01-11T00:00:00"/>
    <s v="5 MESES Y 21 DIAS"/>
    <s v="OK"/>
    <d v="2022-06-30T00:00:00"/>
    <d v="2022-05-11T00:00:00"/>
    <s v="N/A"/>
    <s v="N/A"/>
    <s v="N/A"/>
    <s v="MARIA CAMILA CANO CASTRO"/>
    <s v="COMUNICACIONES"/>
    <s v="SUB DIRECTOR ADMINISTRATIVO Y FINANCIERO"/>
    <m/>
    <m/>
    <m/>
    <m/>
    <m/>
    <s v="N/A"/>
    <s v="https://community.secop.gov.co/Public/Tendering/ContractNoticePhases/View?PPI=CO1.PPI.16629237&amp;isFromPublicArea=True&amp;isModal=False"/>
    <s v="N/A"/>
    <d v="2022-01-11T00:00:00"/>
    <s v="N/A"/>
    <d v="2022-10-28T00:00:00"/>
    <d v="2022-12-27T00:00:00"/>
    <d v="2024-12-16T00:00:00"/>
    <s v="TERMINACION ANTICIPADA DEL CONTRATO 11 DE MAYO DE 2022"/>
  </r>
  <r>
    <s v="FONVALMED"/>
    <s v="2022-01864"/>
    <x v="20"/>
    <s v="ANGELICA MONTERROSA RODRIGUEZ"/>
    <n v="1017182029"/>
    <s v="Prestación de servicios profesionales como contratista independiente, sin vínculo laboral por su propia cuenta y riesgo, como profesional en el proceso de Administración de Obras por Valorización del Fondo de Valorización del Municipio de Medellín"/>
    <s v="CPS 031"/>
    <m/>
    <m/>
    <m/>
    <x v="0"/>
    <x v="6"/>
    <x v="1"/>
    <n v="1"/>
    <n v="29973345"/>
    <d v="2022-01-17T00:00:00"/>
    <s v="5 MESES Y 15 DIAS"/>
    <s v="OK"/>
    <d v="2022-06-30T00:00:00"/>
    <m/>
    <s v="N/A"/>
    <s v="N/A"/>
    <s v="N/A"/>
    <s v="MARIA CAMILA CANO CASTRO"/>
    <s v="ADMINISTRACIÓN DE OBRAS POR VALORIZACIÓN"/>
    <s v="SUB DIRECTOR ADMINISTRATIVO Y FINANCIERO"/>
    <s v="JOSE BOLIVAR AROCA"/>
    <m/>
    <m/>
    <m/>
    <m/>
    <s v="N/A"/>
    <s v="https://community.secop.gov.co/Public/Tendering/ContractNoticePhases/View?PPI=CO1.PPI.16719328&amp;isFromPublicArea=True&amp;isModal=False"/>
    <s v="N/A"/>
    <d v="2022-01-17T00:00:00"/>
    <d v="2022-06-30T00:00:00"/>
    <d v="2022-10-28T00:00:00"/>
    <d v="2022-12-27T00:00:00"/>
    <d v="2024-12-16T00:00:00"/>
    <s v="N/A"/>
  </r>
  <r>
    <s v="FONVALMED"/>
    <s v="2022-01865"/>
    <x v="20"/>
    <s v="DANIEL MAURICIO SARMIENTO"/>
    <n v="1061739153"/>
    <s v="Prestación de servicios vinculados profesionales como contratista independiente, sin trabajo por su propia cuenta y riesgo, como Ingeniero(a) Ambiental de apoyo a la gestión en las actividades del componente ambiental de los proyectos, en el Fondo de Valorización del Municipio de Medellín"/>
    <s v="CPS 032"/>
    <m/>
    <m/>
    <m/>
    <x v="0"/>
    <x v="6"/>
    <x v="1"/>
    <n v="1"/>
    <n v="29973345"/>
    <d v="2022-01-17T00:00:00"/>
    <s v="5 MESES Y 15 DIAS"/>
    <s v="OK"/>
    <d v="2022-06-30T00:00:00"/>
    <m/>
    <s v="N/A"/>
    <s v="N/A"/>
    <s v="N/A"/>
    <s v="MARIA CAMILA CANO CASTRO"/>
    <s v="ADMINISTRACIÓN DE OBRAS POR VALORIZACIÓN"/>
    <s v="SUB DIRECTOR ADMINISTRATIVO Y FINANCIERO"/>
    <s v="JOSE BOLIVAR AROCA"/>
    <m/>
    <m/>
    <m/>
    <m/>
    <s v="N/A"/>
    <s v="https://community.secop.gov.co/Public/Tendering/ContractNoticePhases/View?PPI=CO1.PPI.16719361&amp;isFromPublicArea=True&amp;isModal=False"/>
    <s v="N/A"/>
    <d v="2022-01-17T00:00:00"/>
    <d v="2022-06-30T00:00:00"/>
    <d v="2022-10-28T00:00:00"/>
    <d v="2022-12-27T00:00:00"/>
    <d v="2024-12-16T00:00:00"/>
    <s v="N/A"/>
  </r>
  <r>
    <s v="FONVALMED"/>
    <s v="2022-01866"/>
    <x v="20"/>
    <s v="ÁNGELA MARÍA RODRÍGUEZ GONZÁLEZ"/>
    <n v="42658560"/>
    <s v="Prestación de servicios profesionales como contratista independiente, sin vínculo laboral por su propia cuenta y riesgo, como ingeniero (a) en el Proceso de Planeación &quot;Subproceso de Conceptualización y estructura técnica de Valorización&quot; del Fondo de Valorización del Municipio de Medellín"/>
    <s v="CPS 033"/>
    <m/>
    <m/>
    <m/>
    <x v="0"/>
    <x v="6"/>
    <x v="1"/>
    <n v="1"/>
    <n v="29973345"/>
    <d v="2022-01-17T00:00:00"/>
    <s v="5 MESES Y 15 DIAS"/>
    <s v="OK"/>
    <d v="2022-06-30T00:00:00"/>
    <m/>
    <s v="N/A"/>
    <s v="N/A"/>
    <s v="N/A"/>
    <s v="MARIA CAMILA CANO CASTRO"/>
    <s v="PREFACTIBILIDAD"/>
    <s v="SUB DIRECTOR ADMINISTRATIVO Y FINANCIERO"/>
    <s v="FABIO ALEJANDRO MACIAS RESTREPO"/>
    <m/>
    <m/>
    <m/>
    <m/>
    <s v="N/A"/>
    <s v="https://community.secop.gov.co/Public/Tendering/ContractNoticePhases/View?PPI=CO1.PPI.16766889&amp;isFromPublicArea=True&amp;isModal=False"/>
    <s v="N/A"/>
    <d v="2022-01-17T00:00:00"/>
    <s v="N/A"/>
    <d v="2022-10-28T00:00:00"/>
    <d v="2022-12-27T00:00:00"/>
    <d v="2024-12-16T00:00:00"/>
    <s v="N/A"/>
  </r>
  <r>
    <s v="FONVALMED"/>
    <s v="2022-01867"/>
    <x v="20"/>
    <s v="FREDY ALEXANDER AGUDELO ALZATE"/>
    <n v="3563512"/>
    <s v="Prestación de servicios profesionales especializados como contratista independiente, sin vínculo laboral por su propia cuenta y riesgo, como Arquitecto en el proceso de conceptualización, estructuración y diseño de proyectos en el Fondo de Valorización del Municipio de Medellín y demás actividades requeridas"/>
    <s v="CPS 034"/>
    <m/>
    <m/>
    <m/>
    <x v="0"/>
    <x v="6"/>
    <x v="1"/>
    <n v="1"/>
    <n v="33313456"/>
    <d v="2022-01-17T00:00:00"/>
    <s v="5 MESES Y 15 DIAS"/>
    <s v="OK"/>
    <d v="2022-06-30T00:00:00"/>
    <m/>
    <s v="N/A"/>
    <s v="N/A"/>
    <s v="N/A"/>
    <s v="MARIA CAMILA CANO CASTRO"/>
    <s v="PREFACTIBILIDAD"/>
    <s v="SUB DIRECTOR ADMINISTRATIVO Y FINANCIERO"/>
    <s v="FABIO ALEJANDRO MACIAS RESTREPO"/>
    <m/>
    <m/>
    <m/>
    <m/>
    <s v="N/A"/>
    <s v="https://community.secop.gov.co/Public/Tendering/ContractNoticePhases/View?PPI=CO1.PPI.16767306&amp;isFromPublicArea=True&amp;isModal=False"/>
    <s v="N/A"/>
    <d v="2022-01-17T00:00:00"/>
    <s v="N/A"/>
    <d v="2022-10-28T00:00:00"/>
    <d v="2022-12-27T00:00:00"/>
    <d v="2024-12-16T00:00:00"/>
    <s v="N/A"/>
  </r>
  <r>
    <s v="FONVALMED"/>
    <s v="2022-01868"/>
    <x v="20"/>
    <s v="MARIA CAMILA OROZCO MORALES"/>
    <n v="1061723273"/>
    <s v="Prestación de servicios profesionales como contratista independiente, sin vínculo laboral por su propia cuenta y riesgo en el Proceso de Planeación &quot;Subproceso de Conceptualización y estructura técnica de Valorización&quot; del Fondo de Valorización del Municipio de Medellin"/>
    <s v="CPS 035"/>
    <m/>
    <m/>
    <m/>
    <x v="0"/>
    <x v="6"/>
    <x v="1"/>
    <n v="1"/>
    <n v="29973345"/>
    <d v="2022-01-17T00:00:00"/>
    <s v="5 MESES Y 15 DIAS"/>
    <s v="OK"/>
    <d v="2022-06-30T00:00:00"/>
    <m/>
    <s v="N/A"/>
    <s v="N/A"/>
    <s v="N/A"/>
    <s v="MARIA CAMILA CANO CASTRO"/>
    <s v="PREFACTIBILIDAD"/>
    <s v="SUB DIRECTOR ADMINISTRATIVO Y FINANCIERO"/>
    <s v="FABIO ALEJANDRO MACIAS RESTREPO"/>
    <m/>
    <m/>
    <m/>
    <m/>
    <s v="N/A"/>
    <s v="https://community.secop.gov.co/Public/Tendering/ContractNoticePhases/View?PPI=CO1.PPI.16767308&amp;isFromPublicArea=True&amp;isModal=False"/>
    <s v="N/A"/>
    <d v="2022-01-17T00:00:00"/>
    <s v="N/A"/>
    <d v="2022-10-28T00:00:00"/>
    <d v="2022-12-27T00:00:00"/>
    <d v="2024-12-16T00:00:00"/>
    <s v="N/A"/>
  </r>
  <r>
    <s v="FONVALMED"/>
    <s v="2022-01869"/>
    <x v="18"/>
    <s v="ANGELA MARIA CORREA AGUDELO"/>
    <n v="43610683"/>
    <s v="Prestación de servicios profesionales especializados como contratista independiente, sin vínculo laboral por su propia cuenta y riesgo en el proceso de Gestión Jurídica &quot;subproceso de Gestión de cobros&quot; del Fondo de Valorización del Municipio de Medellín"/>
    <s v="CPS 017"/>
    <m/>
    <m/>
    <m/>
    <x v="0"/>
    <x v="6"/>
    <x v="1"/>
    <n v="1"/>
    <n v="36715792"/>
    <d v="2022-01-11T00:00:00"/>
    <s v="5 MESES Y 21 DIAS"/>
    <s v="OK"/>
    <d v="2022-06-30T00:00:00"/>
    <m/>
    <s v="N/A"/>
    <s v="N/A"/>
    <s v="N/A"/>
    <s v="KELY MARCELA MACÍAS JIMÉNEZ"/>
    <s v="GESTIÓN DE COBROS"/>
    <s v="SUB DIRECTOR ADMINISTRATIVO Y FINANCIERO"/>
    <s v="LUIS JAVIER ALVAREZ"/>
    <m/>
    <m/>
    <m/>
    <m/>
    <s v="N/A"/>
    <s v="https://community.secop.gov.co/Public/Tendering/ContractNoticePhases/View?PPI=CO1.PPI.16626305&amp;isFromPublicArea=True&amp;isModal=False"/>
    <s v="N/A"/>
    <d v="2022-01-11T00:00:00"/>
    <d v="2022-06-30T00:00:00"/>
    <d v="2022-10-28T00:00:00"/>
    <d v="2022-12-27T00:00:00"/>
    <d v="2024-12-16T00:00:00"/>
    <s v="N/A"/>
  </r>
  <r>
    <s v="FONVALMED"/>
    <s v="2022-01870"/>
    <x v="18"/>
    <s v="FRANCISCO JAVIER GONZALEZ"/>
    <n v="70114463"/>
    <s v="Prestación de servicios personales como contratista independiente, sin vínculo laboral por su propia cuenta y riesgo como tramitador y apoyo a la gestión del Fondo de Valorización del Municipio de Medellín"/>
    <s v="CPS 025"/>
    <m/>
    <m/>
    <m/>
    <x v="0"/>
    <x v="6"/>
    <x v="1"/>
    <n v="1"/>
    <n v="14500903"/>
    <d v="2022-01-11T00:00:00"/>
    <s v="5 MESES Y 21 DIAS"/>
    <s v="OK"/>
    <d v="2022-06-30T00:00:00"/>
    <m/>
    <s v="N/A"/>
    <s v="N/A"/>
    <s v="N/A"/>
    <s v="MARIA CAMILA CANO CASTRO"/>
    <s v="GESTIÓN DOCUMENTAL"/>
    <s v="SUB DIRECTOR ADMINISTRATIVO Y FINANCIERO"/>
    <s v="SULY VELASQUEZ HENAO"/>
    <m/>
    <m/>
    <m/>
    <m/>
    <s v="N/A"/>
    <s v="https://community.secop.gov.co/Public/Tendering/ContractNoticePhases/View?PPI=CO1.PPI.16629209&amp;isFromPublicArea=True&amp;isModal=False"/>
    <s v="N/A"/>
    <d v="2022-01-11T00:00:00"/>
    <d v="2022-06-30T00:00:00"/>
    <d v="2022-10-28T00:00:00"/>
    <d v="2022-12-27T00:00:00"/>
    <d v="2024-12-16T00:00:00"/>
    <s v="N/A"/>
  </r>
  <r>
    <s v="FONVALMED"/>
    <s v="2022-01871"/>
    <x v="18"/>
    <s v="FABIO DE JESUS BORJA ARBOLEDA"/>
    <n v="71674830"/>
    <s v="Prestación de servicios profesionales especializados como contratista independiente, sin vínculo laboral por su propia cuenta y riesgo en el Proceso de Control Interno del Fondo de Valorización del Municipio de Medellín"/>
    <s v="CPS 027"/>
    <m/>
    <m/>
    <m/>
    <x v="0"/>
    <x v="6"/>
    <x v="1"/>
    <n v="1"/>
    <n v="39562349"/>
    <d v="2022-01-11T00:00:00"/>
    <s v="5 MESES Y 21 DIAS"/>
    <s v="OK"/>
    <d v="2022-06-30T00:00:00"/>
    <m/>
    <s v="N/A"/>
    <s v="N/A"/>
    <s v="N/A"/>
    <s v="MARIA CAMILA CANO CASTRO"/>
    <s v="CONTROL INTERNO"/>
    <s v="SUB DIRECTOR ADMINISTRATIVO Y FINANCIERO"/>
    <m/>
    <m/>
    <m/>
    <m/>
    <m/>
    <s v="N/A"/>
    <s v="https://community.secop.gov.co/Public/Tendering/ContractNoticePhases/View?PPI=CO1.PPI.16629281&amp;isFromPublicArea=True&amp;isModal=False"/>
    <s v="N/A"/>
    <d v="2022-01-11T00:00:00"/>
    <s v="N/A"/>
    <d v="2022-10-28T00:00:00"/>
    <d v="2022-12-27T00:00:00"/>
    <d v="2024-12-16T00:00:00"/>
    <s v="N/A"/>
  </r>
  <r>
    <s v="FONVALMED"/>
    <s v="2022-01872"/>
    <x v="21"/>
    <s v="MANUEL SALVADOR OLIVEROS CASTRILLON"/>
    <n v="8394692"/>
    <s v="Prestación de servicios profesionales especializados como contratista independiente, sin vínculo laboral por su propia cuenta y riesgo como Contador Público en el Proceso de Gestión Financiera &quot;Subproceso de Gestión Contable&quot; de acuerdo con lo establecido por la Contaduría General de la Nación en el Fondo Valorización del Municipio de Medellín"/>
    <s v="CPS 030"/>
    <m/>
    <m/>
    <m/>
    <x v="0"/>
    <x v="6"/>
    <x v="1"/>
    <n v="1"/>
    <n v="52981158"/>
    <d v="2022-01-13T00:00:00"/>
    <s v="7 MESES Y 19 DIAS"/>
    <s v="OK"/>
    <d v="2022-08-31T00:00:00"/>
    <m/>
    <s v="N/A"/>
    <s v="N/A"/>
    <s v="N/A"/>
    <s v="MARIA CAMILA CANO CASTRO"/>
    <s v="CONTABILIDAD"/>
    <s v="SUB DIRECTOR ADMINISTRATIVO Y FINANCIERO"/>
    <m/>
    <m/>
    <m/>
    <m/>
    <m/>
    <s v="N/A"/>
    <s v="https://community.secop.gov.co/Public/Tendering/ContractNoticePhases/View?PPI=CO1.PPI.16694654&amp;isFromPublicArea=True&amp;isModal=False"/>
    <s v="N/A"/>
    <d v="2022-01-13T00:00:00"/>
    <s v="N/A"/>
    <d v="2022-12-29T00:00:00"/>
    <d v="2023-02-27T00:00:00"/>
    <d v="2025-02-16T00:00:00"/>
    <s v="N/A"/>
  </r>
  <r>
    <s v="FONVALMED"/>
    <s v="2022-01873"/>
    <x v="21"/>
    <s v="LUIS JAVIER ALVAREZ FRANCO"/>
    <n v="71783637"/>
    <s v="Prestación de servicios profesionales especializados como contratista independiente, sin vínculo laboral por su propia cuenta y riesgo, como abogado en el Procesos de Gestión Jurídica &quot;Subproceso de Defensa jurídica y prevención del daño antijuridico&quot; del Fondo de Valorización del Municipio de Medellín"/>
    <s v="CPS 029"/>
    <m/>
    <m/>
    <m/>
    <x v="0"/>
    <x v="6"/>
    <x v="1"/>
    <n v="1"/>
    <n v="52981158"/>
    <d v="2022-01-13T00:00:00"/>
    <s v="7 MESES Y 19 DIAS"/>
    <s v="OK"/>
    <d v="2022-08-31T00:00:00"/>
    <m/>
    <s v="N/A"/>
    <s v="N/A"/>
    <s v="N/A"/>
    <s v="KELY MARCELA MACÍAS JIMÉNEZ"/>
    <s v="DEFENSA JURÍDICA"/>
    <s v="SUB DIRECTOR ADMINISTRATIVO Y FINANCIERO"/>
    <m/>
    <m/>
    <m/>
    <m/>
    <m/>
    <s v="N/A"/>
    <s v="https://community.secop.gov.co/Public/Tendering/ContractNoticePhases/View?PPI=CO1.PPI.16694451&amp;isFromPublicArea=True&amp;isModal=False"/>
    <s v="N/A"/>
    <d v="2022-01-13T00:00:00"/>
    <s v="N/A"/>
    <d v="2022-12-29T00:00:00"/>
    <d v="2023-02-27T00:00:00"/>
    <d v="2025-02-16T00:00:00"/>
    <s v="N/A"/>
  </r>
  <r>
    <s v="FONVALMED"/>
    <s v="2022-01874"/>
    <x v="17"/>
    <s v="ENTERDEV S.A.S"/>
    <s v="900.332.892-2"/>
    <s v="Licenciamiento y soporte del aplicativo Agility RPA para el Fondo de Valorización del Municipio de Medellín"/>
    <s v="CD-003-2022"/>
    <m/>
    <m/>
    <m/>
    <x v="0"/>
    <x v="4"/>
    <x v="3"/>
    <n v="1"/>
    <n v="4053720"/>
    <d v="2022-01-20T00:00:00"/>
    <s v="ONCE (11) MESES Y TRECE (13) DIAS "/>
    <n v="-234"/>
    <d v="2022-12-31T00:00:00"/>
    <m/>
    <s v="N/A"/>
    <s v="N/A"/>
    <s v="N/A"/>
    <s v="KELY MARCELA MACÍAS JIMÉNEZ"/>
    <s v="TECNOLOGÍA DE LA INFORMACIÓN"/>
    <s v="SUB DIRECTOR ADMINISTRATIVO Y FINANCIERO"/>
    <s v="VICTOR EMILIO GIRALDO HENAO"/>
    <m/>
    <m/>
    <m/>
    <m/>
    <s v="N/A"/>
    <s v="https://community.secop.gov.co/Public/Tendering/OpportunityDetail/Index?noticeUID=CO1.NTC.2635569&amp;isFromPublicArea=True&amp;isModal=False"/>
    <s v="N/A"/>
    <d v="2022-01-20T00:00:00"/>
    <s v="N/A"/>
    <d v="2023-04-30T00:00:00"/>
    <d v="2023-06-29T00:00:00"/>
    <d v="2025-06-18T00:00:00"/>
    <s v="N/A"/>
  </r>
  <r>
    <s v="FONVALMED"/>
    <s v="2022-01875"/>
    <x v="20"/>
    <s v="MICHEL ANDREA MOSQUERA RESTREPO"/>
    <n v="1017245959"/>
    <s v="Prestación de servicios personales como contratista independiente, sin vínculo laboral por su propia cuenta y riesgo como apoyo administrativo en los procesos del Fondo de Valorización del Municipio de Medellín"/>
    <s v="CPS 040"/>
    <s v="GERALDIN HOYOS"/>
    <n v="1017212350"/>
    <d v="2022-06-07T00:00:00"/>
    <x v="0"/>
    <x v="6"/>
    <x v="1"/>
    <n v="1"/>
    <n v="14840348"/>
    <d v="2022-01-17T00:00:00"/>
    <s v="7 MESES Y 15 DIAS"/>
    <s v="OK"/>
    <d v="2022-08-31T00:00:00"/>
    <m/>
    <s v="N/A"/>
    <s v="N/A"/>
    <s v="N/A"/>
    <s v="MARIA CAMILA CANO CASTRO"/>
    <s v="GESTIÓN CONTRACTUAL"/>
    <s v="SUB DIRECTOR ADMINISTRATIVO Y FINANCIERO"/>
    <s v="URIEL GOMEZ GRISALES"/>
    <m/>
    <m/>
    <m/>
    <m/>
    <s v="N/A"/>
    <s v="https://community.secop.gov.co/Public/Tendering/ContractNoticePhases/View?PPI=CO1.PPI.16771911&amp;isFromPublicArea=True&amp;isModal=False"/>
    <s v="N/A"/>
    <d v="2022-01-17T00:00:00"/>
    <s v="N/A"/>
    <d v="2022-12-29T00:00:00"/>
    <d v="2023-02-27T00:00:00"/>
    <d v="2025-02-16T00:00:00"/>
    <s v="N/A"/>
  </r>
  <r>
    <s v="FONVALMED"/>
    <s v="2022-01876"/>
    <x v="20"/>
    <s v="PAULA ANDREA OLTAVARO GIL"/>
    <n v="1017174420"/>
    <s v="Prestación de servicios profesionales como contratista independiente, sin vínculo laboral por su propia cuenta y riesgo en el proceso de Gestión Administrativa del Fondo de Valorización del Municipio de Medellín."/>
    <s v="CPS 043"/>
    <m/>
    <m/>
    <m/>
    <x v="0"/>
    <x v="6"/>
    <x v="1"/>
    <n v="1"/>
    <n v="40872743"/>
    <d v="2022-01-17T00:00:00"/>
    <s v="7 MESES Y 15 DIAS"/>
    <s v="OK"/>
    <d v="2022-08-31T00:00:00"/>
    <m/>
    <s v="N/A"/>
    <s v="N/A"/>
    <s v="N/A"/>
    <s v="KELY MARCELA MACÍAS JIMÉNEZ"/>
    <s v="ADMINISTRATIVA"/>
    <s v="SUB DIRECTOR ADMINISTRATIVO Y FINANCIERO"/>
    <m/>
    <m/>
    <m/>
    <m/>
    <m/>
    <s v="N/A"/>
    <s v="https://community.secop.gov.co/Public/Tendering/ContractNoticePhases/View?PPI=CO1.PPI.16771966&amp;isFromPublicArea=True&amp;isModal=False"/>
    <s v="N/A"/>
    <d v="2022-01-17T00:00:00"/>
    <s v="N/A"/>
    <d v="2022-12-29T00:00:00"/>
    <d v="2023-02-27T00:00:00"/>
    <d v="2025-02-16T00:00:00"/>
    <s v="N/A"/>
  </r>
  <r>
    <s v="FONVALMED"/>
    <s v="2022-01877"/>
    <x v="20"/>
    <s v="PAULA ANDREA GÓMEZ FRANCO"/>
    <n v="43619721"/>
    <s v="Prestación de servicios profesionales como contratista independiente, sin trabajo por su propia cuenta y riesgo como apoyo a los procesos de Gestión Administrativa &quot;subproceso de Servicio al Ciudadano&quot; y Proceso de Planeación Estratégica del Fondo de Valorización del Municipio de Medellín"/>
    <s v="CPS 044"/>
    <m/>
    <m/>
    <m/>
    <x v="0"/>
    <x v="6"/>
    <x v="1"/>
    <n v="0.50442477876106195"/>
    <n v="40872743"/>
    <d v="2022-01-17T00:00:00"/>
    <s v="7 MESES Y 15 DIAS"/>
    <s v="OK"/>
    <d v="2022-08-31T00:00:00"/>
    <d v="2022-05-11T00:00:00"/>
    <s v="N/A"/>
    <s v="N/A"/>
    <s v="N/A"/>
    <s v="KELY MARCELA MACÍAS JIMÉNEZ"/>
    <s v="SERVICIO AL CONTRIBUYENTE"/>
    <s v="SUB DIRECTOR ADMINISTRATIVO Y FINANCIERO"/>
    <s v="MARIA ISABEL GALLON"/>
    <m/>
    <m/>
    <m/>
    <m/>
    <s v="N/A"/>
    <s v="https://community.secop.gov.co/Public/Tendering/ContractNoticePhases/View?PPI=CO1.PPI.16771975&amp;isFromPublicArea=True&amp;isModal=False"/>
    <s v="N/A"/>
    <d v="2022-01-17T00:00:00"/>
    <s v="N/A"/>
    <d v="2022-12-29T00:00:00"/>
    <d v="2023-02-27T00:00:00"/>
    <d v="2025-02-16T00:00:00"/>
    <s v="TERMINACION ANTICIPADA DEL CONTRATO 11 DE MAYO DE 2022"/>
  </r>
  <r>
    <s v="FONVALMED"/>
    <s v="2022-01878"/>
    <x v="20"/>
    <s v="JULIAN CHICA VALENCIA"/>
    <n v="1037625186"/>
    <s v="Prestación de servicios profesionales como contratista independiente, sin trabajo por su propia cuenta y riesgo, como profesional del proceso de Administración de Obras por Valorización del fondo de Valorización del Municipio de Medellín"/>
    <s v="CPS 039"/>
    <m/>
    <m/>
    <m/>
    <x v="0"/>
    <x v="6"/>
    <x v="1"/>
    <n v="0.72566371681415931"/>
    <n v="40872743"/>
    <d v="2022-01-17T00:00:00"/>
    <s v="7 MESES Y 15 DIAS"/>
    <s v="OK"/>
    <d v="2022-08-31T00:00:00"/>
    <d v="2022-06-30T00:00:00"/>
    <s v="N/A"/>
    <s v="N/A"/>
    <s v="N/A"/>
    <s v="MARIA CAMILA CANO CASTRO"/>
    <s v="ADMINISTRACIÓN DE OBRAS POR VALORIZACIÓN"/>
    <s v="SUB DIRECTOR ADMINISTRATIVO Y FINANCIERO"/>
    <s v="JOSE BOLIVAR AROCA"/>
    <m/>
    <m/>
    <m/>
    <m/>
    <s v="N/A"/>
    <s v="https://community.secop.gov.co/Public/Tendering/ContractNoticePhases/View?PPI=CO1.PPI.16767507&amp;isFromPublicArea=True&amp;isModal=False"/>
    <s v="N/A"/>
    <d v="2022-01-17T00:00:00"/>
    <s v="N/A"/>
    <d v="2022-12-29T00:00:00"/>
    <d v="2023-02-27T00:00:00"/>
    <d v="2025-02-16T00:00:00"/>
    <s v="N/A"/>
  </r>
  <r>
    <s v="FONVALMED"/>
    <s v="2022-01879"/>
    <x v="20"/>
    <s v="YULY ANDREA GOMEZ GIRALDO"/>
    <n v="32296107"/>
    <s v="Prestación de servicios profesionales como contratista independiente, sin vínculo  laboral por su propia cuenta y riesgo, en el Proceso de Administración de Obra por Valorización &quot;Subproceso  Ambiental y Social&quot; del Fondo de Valorización del Municipio de Medellín"/>
    <s v="CPS 038"/>
    <m/>
    <m/>
    <m/>
    <x v="0"/>
    <x v="6"/>
    <x v="1"/>
    <n v="1"/>
    <n v="40872743"/>
    <d v="2022-01-17T00:00:00"/>
    <s v="7 MESES Y 15 DIAS"/>
    <s v="OK"/>
    <d v="2022-08-31T00:00:00"/>
    <m/>
    <s v="N/A"/>
    <s v="N/A"/>
    <s v="N/A"/>
    <s v="MARIA CAMILA CANO CASTRO"/>
    <s v="ADMINISTRACIÓN DE OBRAS POR VALORIZACIÓN"/>
    <s v="SUB DIRECTOR ADMINISTRATIVO Y FINANCIERO"/>
    <s v="JOSE BOLIVAR AROCA"/>
    <m/>
    <m/>
    <m/>
    <m/>
    <s v="N/A"/>
    <s v="https://community.secop.gov.co/Public/Tendering/ContractNoticePhases/View?PPI=CO1.PPI.16767506&amp;isFromPublicArea=True&amp;isModal=False"/>
    <s v="N/A"/>
    <d v="2022-01-17T00:00:00"/>
    <s v="N/A"/>
    <d v="2022-12-29T00:00:00"/>
    <d v="2023-02-27T00:00:00"/>
    <d v="2025-02-16T00:00:00"/>
    <s v="N/A"/>
  </r>
  <r>
    <s v="FONVALMED"/>
    <s v="2022-01881"/>
    <x v="20"/>
    <s v="ANDREA ESTEFANIA ECHEVERRI OCHOA"/>
    <n v="1214713053"/>
    <s v="Prestación de servicios profesionales como contratista independiente, sin vínculo laboral por su propia cuenta y riesgo, como Abogada en el Proceso de Gestión jurídica &quot;Subproceso de trámites legales&quot; del Fondo de Valorización del Municipio de Medellín"/>
    <s v="CPS 045"/>
    <s v="JUAN MANUEL AYALA PEREZ"/>
    <n v="1017139218"/>
    <d v="2022-02-15T00:00:00"/>
    <x v="0"/>
    <x v="6"/>
    <x v="1"/>
    <n v="0.59292035398230092"/>
    <n v="40872743"/>
    <d v="2022-01-17T00:00:00"/>
    <s v="7 MESES Y 15 DIAS"/>
    <s v="OK"/>
    <d v="2022-08-31T00:00:00"/>
    <d v="2022-05-31T00:00:00"/>
    <s v="N/A"/>
    <s v="N/A"/>
    <s v="N/A"/>
    <s v="KELY MARCELA MACÍAS JIMÉNEZ"/>
    <s v="TRÁMITES LEGALES"/>
    <s v="SUB DIRECTOR ADMINISTRATIVO Y FINANCIERO"/>
    <s v="LUIS JAVIER ALVAREZ"/>
    <m/>
    <m/>
    <m/>
    <m/>
    <s v="N/A"/>
    <s v="https://community.secop.gov.co/Public/Tendering/ContractNoticePhases/View?PPI=CO1.PPI.16793502&amp;isFromPublicArea=True&amp;isModal=False"/>
    <s v="N/A"/>
    <d v="2022-01-17T00:00:00"/>
    <s v="N/A"/>
    <d v="2022-12-29T00:00:00"/>
    <d v="2023-02-27T00:00:00"/>
    <d v="2025-02-16T00:00:00"/>
    <s v="CONTRATO CEDIDO EL 14 DE FEBRERO A LAS CONTRATISTA JUAN MANUEL AYALA QUE INICIA A PARTIR DEL 15 DE FEBRERO DE 2022"/>
  </r>
  <r>
    <s v="FONVALMED"/>
    <s v="2022-01882"/>
    <x v="20"/>
    <s v="CATALINA ZABALA OCHOA"/>
    <n v="1152209295"/>
    <s v="_x0009_Prestación de servicios profesionales como contratista independiente, sin vínculo laboral por su propia cuenta y riesgo, como Abogada en el Proceso de Gestión jurídica &quot;Subproceso trámites legales&quot; del Fondo de Valorización del Municipio de Medellín"/>
    <s v="CPS 037"/>
    <m/>
    <m/>
    <m/>
    <x v="0"/>
    <x v="6"/>
    <x v="1"/>
    <n v="0.72566371681415931"/>
    <n v="35998688"/>
    <d v="2022-01-17T00:00:00"/>
    <s v="7 MESES Y 15 DIAS"/>
    <s v="OK"/>
    <d v="2022-08-31T00:00:00"/>
    <d v="2022-06-30T00:00:00"/>
    <s v="N/A"/>
    <s v="N/A"/>
    <s v="N/A"/>
    <s v="MARIA CAMILA CANO CASTRO"/>
    <s v="TRÁMITES LEGALES"/>
    <s v="SUB DIRECTOR ADMINISTRATIVO Y FINANCIERO"/>
    <s v="LUIS JAVIER ALVAREZ"/>
    <m/>
    <m/>
    <m/>
    <m/>
    <s v="N/A"/>
    <s v="https://community.secop.gov.co/Public/Tendering/OpportunityDetail/Index?noticeUID=CO1.NTC.2583384&amp;isFromPublicArea=True&amp;isModal=False"/>
    <s v="N/A"/>
    <d v="2022-01-17T00:00:00"/>
    <s v="N/A"/>
    <d v="2022-12-29T00:00:00"/>
    <d v="2023-02-27T00:00:00"/>
    <d v="2025-02-16T00:00:00"/>
    <s v="N/A"/>
  </r>
  <r>
    <s v="FONVALMED"/>
    <s v="2022-01883"/>
    <x v="20"/>
    <s v="MIGUEL ÁNGEL MIRANDA BUSTAMANTE"/>
    <n v="71797881"/>
    <s v="Prestación de servicios profesionales especializados como contratista independiente, sin vínculo laboral por su propia cuenta y riesgo como Abogado en el Proceso de Gestión Jurídica &quot;Subproceso de Trámites Legales&quot; del Fondo de Valorización del Municipio de Medellín"/>
    <s v="CPS 042"/>
    <m/>
    <m/>
    <m/>
    <x v="0"/>
    <x v="6"/>
    <x v="1"/>
    <n v="1"/>
    <n v="48310253"/>
    <d v="2022-01-17T00:00:00"/>
    <s v="7 MESES Y 15 DIAS"/>
    <s v="OK"/>
    <d v="2022-08-31T00:00:00"/>
    <m/>
    <s v="N/A"/>
    <s v="N/A"/>
    <s v="N/A"/>
    <s v="KELY MARCELA MACÍAS JIMÉNEZ"/>
    <s v="TRÁMITES LEGALES"/>
    <s v="SUB DIRECTOR ADMINISTRATIVO Y FINANCIERO"/>
    <s v="LUIS JAVIER ALVAREZ"/>
    <m/>
    <m/>
    <m/>
    <m/>
    <s v="N/A"/>
    <s v="https://community.secop.gov.co/Public/Tendering/ContractNoticePhases/View?PPI=CO1.PPI.16771950&amp;isFromPublicArea=True&amp;isModal=False"/>
    <s v="N/A"/>
    <d v="2022-01-17T00:00:00"/>
    <s v="N/A"/>
    <d v="2022-12-29T00:00:00"/>
    <d v="2023-02-27T00:00:00"/>
    <d v="2025-02-16T00:00:00"/>
    <s v="N/A"/>
  </r>
  <r>
    <s v="FONVALMED"/>
    <s v="2022-01884"/>
    <x v="20"/>
    <s v="FABIO ALEJANDRO MACIAS RESTREPO"/>
    <n v="98639459"/>
    <s v="Prestación de servicios profesionales especializados como contratista independiente, sin vínculo laboral por su propia cuenta y riesgo como Ingeniero en el Proceso de Planeación Estratégica del Fondo de Valorización del Municipio de Medellín"/>
    <s v="CPS 036"/>
    <m/>
    <m/>
    <m/>
    <x v="0"/>
    <x v="6"/>
    <x v="1"/>
    <n v="0.72566371681415931"/>
    <n v="52055723"/>
    <d v="2022-01-17T00:00:00"/>
    <s v="7 MESES Y 15 DIAS"/>
    <s v="OK"/>
    <d v="2022-08-31T00:00:00"/>
    <d v="2022-06-30T00:00:00"/>
    <s v="N/A"/>
    <s v="N/A"/>
    <s v="N/A"/>
    <s v="MARIA CAMILA CANO CASTRO"/>
    <s v="PREFACTIBILIDAD"/>
    <s v="SUB DIRECTOR ADMINISTRATIVO Y FINANCIERO"/>
    <m/>
    <m/>
    <m/>
    <m/>
    <m/>
    <s v="N/A"/>
    <s v="https://community.secop.gov.co/Public/Tendering/ContractNoticePhases/View?PPI=CO1.PPI.16767312&amp;isFromPublicArea=True&amp;isModal=False"/>
    <s v="N/A"/>
    <d v="2022-01-17T00:00:00"/>
    <s v="N/A"/>
    <d v="2022-12-29T00:00:00"/>
    <d v="2023-02-27T00:00:00"/>
    <d v="2025-02-16T00:00:00"/>
    <s v="N/A"/>
  </r>
  <r>
    <s v="FONVALMED"/>
    <s v="2022-01885"/>
    <x v="20"/>
    <s v="MAURICIO HERNANDEZ"/>
    <n v="8163173"/>
    <s v="Prestación de servicios profesionales como contratista independiente, sin vínculo laboral por su propia cuenta y riesgo como Abogado de apoyo en el proceso de Gestión jurídica &quot;Subproceso Gestión de Cobros&quot; del Fondo de Valorización del Municipio de Medellín"/>
    <s v="CPS 041"/>
    <m/>
    <m/>
    <m/>
    <x v="0"/>
    <x v="6"/>
    <x v="1"/>
    <n v="1"/>
    <n v="40872743"/>
    <d v="2022-01-17T00:00:00"/>
    <s v="7 MESES Y 15 DIAS"/>
    <s v="OK"/>
    <d v="2022-08-31T00:00:00"/>
    <m/>
    <s v="N/A"/>
    <s v="N/A"/>
    <s v="N/A"/>
    <s v="KELY MARCELA MACÍAS JIMÉNEZ"/>
    <s v="GESTIÓN DE COBROS"/>
    <s v="SUB DIRECTOR ADMINISTRATIVO Y FINANCIERO"/>
    <s v="LUIS JAVIER ALVAREZ"/>
    <m/>
    <m/>
    <m/>
    <m/>
    <s v="N/A"/>
    <s v="https://community.secop.gov.co/Public/Tendering/ContractNoticePhases/View?PPI=CO1.PPI.16771937&amp;isFromPublicArea=True&amp;isModal=False"/>
    <s v="N/A"/>
    <d v="2022-01-17T00:00:00"/>
    <s v="N/A"/>
    <d v="2022-12-29T00:00:00"/>
    <d v="2023-02-27T00:00:00"/>
    <d v="2025-02-16T00:00:00"/>
    <s v="N/A"/>
  </r>
  <r>
    <s v="FONVALMED"/>
    <s v="2022-01886"/>
    <x v="22"/>
    <s v="LUISA FERNANDA JIMENEZ"/>
    <n v="1214729156"/>
    <s v="Prestación de servicios personales como contratista independiente, sin vínculo laboral por su propia cuenta y riesgo como apoyo en el Proceso de Gestión Financiera y administración de la contribución del Fondo de Valorización del Municipio de Medellín"/>
    <s v="CPS 046"/>
    <m/>
    <m/>
    <m/>
    <x v="0"/>
    <x v="6"/>
    <x v="1"/>
    <n v="1"/>
    <n v="17535249"/>
    <d v="2022-01-18T00:00:00"/>
    <s v="5 MESES Y 14 DIAS"/>
    <s v="OK"/>
    <d v="2022-06-30T00:00:00"/>
    <m/>
    <s v="N/A"/>
    <s v="N/A"/>
    <s v="N/A"/>
    <s v="MARIA CAMILA CANO CASTRO"/>
    <s v="FINANCIERA"/>
    <s v="SUB DIRECTOR ADMINISTRATIVO Y FINANCIERO"/>
    <s v="DIANA MARCELA SIERRA VALENCIA"/>
    <m/>
    <m/>
    <m/>
    <m/>
    <s v="N/A"/>
    <s v="https://community.secop.gov.co/Public/Tendering/ContractNoticePhases/View?PPI=CO1.PPI.16815528&amp;isFromPublicArea=True&amp;isModal=False"/>
    <s v="N/A"/>
    <d v="2022-01-18T00:00:00"/>
    <d v="2022-06-30T00:00:00"/>
    <d v="2022-10-28T00:00:00"/>
    <d v="2022-12-27T00:00:00"/>
    <d v="2024-12-16T00:00:00"/>
    <s v="N/A"/>
  </r>
  <r>
    <s v="FONVALMED"/>
    <s v="2022-01887"/>
    <x v="17"/>
    <s v="ANA MARIA CORREA ALVAREZ"/>
    <n v="1017138233"/>
    <s v="Prestación de servicios profesionales especializados como contratista independiente, sin vínculo laboral por su propia cuenta y riesgo en el proceso de Gestión Financiera &quot;subproceso de Gestión de recaudo, inversiones y pagos&quot; en el Fondo de Valorización del Municipio de Medellín"/>
    <s v="CPS 047"/>
    <m/>
    <m/>
    <m/>
    <x v="0"/>
    <x v="6"/>
    <x v="1"/>
    <n v="1"/>
    <n v="49462244"/>
    <d v="2022-01-20T00:00:00"/>
    <s v="7 MESES Y 12 DIAS"/>
    <s v="OK"/>
    <d v="2022-08-31T00:00:00"/>
    <m/>
    <s v="N/A"/>
    <s v="N/A"/>
    <s v="N/A"/>
    <s v="MARIA CAMILA CANO CASTRO"/>
    <s v="TESORERÍA"/>
    <s v="SUB DIRECTOR ADMINISTRATIVO Y FINANCIERO"/>
    <m/>
    <m/>
    <m/>
    <m/>
    <m/>
    <s v="N/A"/>
    <s v="https://community.secop.gov.co/Public/Tendering/ContractNoticePhases/View?PPI=CO1.PPI.16938159&amp;isFromPublicArea=True&amp;isModal=False"/>
    <s v="N/A"/>
    <d v="2022-01-20T00:00:00"/>
    <s v="N/A"/>
    <d v="2022-12-29T00:00:00"/>
    <d v="2023-02-27T00:00:00"/>
    <d v="2025-02-16T00:00:00"/>
    <s v="N/A"/>
  </r>
  <r>
    <s v="FONVALMED"/>
    <s v="2022-01888"/>
    <x v="23"/>
    <s v="CARLOS HUMBERTO AGUDELO ESPINAL"/>
    <n v="98658853"/>
    <s v="Prestación de servicios profesionales como contratista independiente, sin vínculo laboral por su propia cuenta y riesgo como Abogado de apoyoen el proceso de Gestión jurídica &quot;Subproceso Gestión de Cobros&quot; del Fondo de Valorización del Municipio de Medellín"/>
    <s v="CPS 050"/>
    <m/>
    <m/>
    <m/>
    <x v="0"/>
    <x v="6"/>
    <x v="1"/>
    <n v="1"/>
    <n v="39601146"/>
    <d v="2022-01-25T00:00:00"/>
    <s v="7 MESES Y 7 DIAS"/>
    <s v="OK"/>
    <d v="2022-08-31T00:00:00"/>
    <m/>
    <s v="N/A"/>
    <s v="N/A"/>
    <s v="N/A"/>
    <s v="KELY MARCELA MACÍAS JIMÉNEZ"/>
    <s v="GESTIÓN DE COBROS"/>
    <s v="SUB DIRECTOR ADMINISTRATIVO Y FINANCIERO"/>
    <s v="LUIS JAVIER ALVAREZ"/>
    <m/>
    <m/>
    <m/>
    <m/>
    <s v="N/A"/>
    <s v="https://community.secop.gov.co/Public/Tendering/ContractNoticePhases/View?PPI=CO1.PPI.17080918&amp;isFromPublicArea=True&amp;isModal=False"/>
    <s v="N/A"/>
    <d v="2022-01-25T00:00:00"/>
    <s v="N/A"/>
    <d v="2022-12-29T00:00:00"/>
    <d v="2023-02-27T00:00:00"/>
    <d v="2025-02-16T00:00:00"/>
    <s v="N/A"/>
  </r>
  <r>
    <s v="FONVALMED"/>
    <s v="2022-01889"/>
    <x v="24"/>
    <s v="DANIELA ALEJANDRA LÓPEZ RUIZ"/>
    <n v="1128283941"/>
    <s v="Prestación de servicios personales como contratista independiente, sin vínculo laboral por su propia cuenta y riesgo como apoyo al proceso de administración de la contribución por valorización del Fondo de Valorización del Municipio de Medellín"/>
    <s v="CPS 048"/>
    <m/>
    <m/>
    <m/>
    <x v="0"/>
    <x v="6"/>
    <x v="1"/>
    <n v="1"/>
    <n v="23167783"/>
    <d v="2022-01-26T00:00:00"/>
    <s v="7 MESES Y 6 DIAS"/>
    <s v="OK"/>
    <d v="2022-08-31T00:00:00"/>
    <m/>
    <s v="N/A"/>
    <s v="N/A"/>
    <s v="N/A"/>
    <s v="KELY MARCELA MACÍAS JIMÉNEZ"/>
    <s v="FINANCIERA"/>
    <s v="SUB DIRECTOR ADMINISTRATIVO Y FINANCIERO"/>
    <s v="DIANA MARCELA SIERRA VALENCIA"/>
    <m/>
    <m/>
    <m/>
    <m/>
    <s v="N/A"/>
    <s v="https://community.secop.gov.co/Public/Tendering/ContractNoticePhases/View?PPI=CO1.PPI.17080527&amp;isFromPublicArea=True&amp;isModal=False"/>
    <s v="N/A"/>
    <d v="2022-01-25T00:00:00"/>
    <s v="N/A"/>
    <d v="2022-12-29T00:00:00"/>
    <d v="2023-02-27T00:00:00"/>
    <d v="2025-02-16T00:00:00"/>
    <s v="N/A"/>
  </r>
  <r>
    <s v="FONVALMED"/>
    <s v="2022-01890"/>
    <x v="23"/>
    <s v="ANDRÉS FELIPE GIRALDO ARIAS"/>
    <n v="71366197"/>
    <s v="Prestación de servicios profesionales especializados como contratista independiente, sin vínculo laboral por su propia cuenta y riesgo, como Abogado en el proceso de Gestión jurídica &quot;Subproceso de Gestión Predial&quot; del Fondo de Valorización del Municipio de Medellín"/>
    <s v="CPS 049"/>
    <m/>
    <m/>
    <m/>
    <x v="0"/>
    <x v="6"/>
    <x v="1"/>
    <n v="1"/>
    <n v="44014142"/>
    <d v="2022-01-25T00:00:00"/>
    <s v="7 MESES Y 7 DIAS"/>
    <s v="OK"/>
    <d v="2022-09-13T00:00:00"/>
    <m/>
    <s v="N/A"/>
    <s v="N/A"/>
    <s v="N/A"/>
    <s v="KELY MARCELA MACÍAS JIMÉNEZ"/>
    <s v="GESTIÓN PREDIAL"/>
    <s v="SUB DIRECTOR ADMINISTRATIVO Y FINANCIERO"/>
    <s v="LUIS JAVIER ALVAREZ"/>
    <m/>
    <m/>
    <m/>
    <m/>
    <s v="N/A"/>
    <s v="https://community.secop.gov.co/Public/Tendering/ContractNoticePhases/View?PPI=CO1.PPI.17080746&amp;isFromPublicArea=True&amp;isModal=False"/>
    <s v="N/A"/>
    <d v="2022-01-24T00:00:00"/>
    <s v="N/A"/>
    <d v="2023-01-11T00:00:00"/>
    <d v="2023-03-12T00:00:00"/>
    <d v="2025-03-01T00:00:00"/>
    <s v="contrato suspendido a partir del 18 de mayo de 2022- se reactiva 2 de junio de 2022, fecha terminacion 13 de septiembre "/>
  </r>
  <r>
    <s v="FONVALMED"/>
    <s v="2022-01891"/>
    <x v="23"/>
    <s v="CLAUDIA IVONE MONSALVE ROJAS"/>
    <n v="43625187"/>
    <s v="Prestación de servicios profesionales como contratista independiente, sin vínculo laboral por su propia cuenta y riesgo, como profesional en el proceso de control Interno del Fondo de Valorización del Municipio de Medellín"/>
    <s v="CPS 051"/>
    <m/>
    <m/>
    <m/>
    <x v="0"/>
    <x v="6"/>
    <x v="1"/>
    <n v="1"/>
    <n v="39601146"/>
    <d v="2022-01-24T00:00:00"/>
    <s v="7 MESES Y 8 DIAS"/>
    <s v="OK"/>
    <d v="2022-08-31T00:00:00"/>
    <m/>
    <s v="N/A"/>
    <s v="N/A"/>
    <s v="N/A"/>
    <s v="KELY MARCELA MACÍAS JIMÉNEZ"/>
    <s v="CONTROL INTERNO"/>
    <s v="SUB DIRECTOR ADMINISTRATIVO Y FINANCIERO"/>
    <s v="FABIO DE JESUS BORJA ARBOLEDA"/>
    <m/>
    <m/>
    <m/>
    <m/>
    <s v="N/A"/>
    <s v="https://community.secop.gov.co/Public/Tendering/ContractNoticePhases/View?PPI=CO1.PPI.17080950&amp;isFromPublicArea=True&amp;isModal=False"/>
    <s v="N/A"/>
    <d v="2022-01-24T00:00:00"/>
    <s v="N/A"/>
    <d v="2022-12-29T00:00:00"/>
    <d v="2023-02-27T00:00:00"/>
    <d v="2025-02-16T00:00:00"/>
    <s v="N/A"/>
  </r>
  <r>
    <s v="FONVALMED"/>
    <s v="2022-01892"/>
    <x v="25"/>
    <s v="SOCIEDAD OPERADORA DE AEROPUERTOS CENTRO NORTE S.A.S (AIRPLAN S.AS "/>
    <s v="900.205.407-1"/>
    <s v="Arrendamiento de inmuebles localizados en el Municipio de Medellín en la Cr. 65A No. 13-157, Aeropuerto Olaya Herrera, destinado para el funcionamiento del Fondo de Valorización del Municipio de Medellín, con la disponibilidad de espacio para los equipos, funcionarios y contratistas"/>
    <s v="CD-007-2022"/>
    <m/>
    <m/>
    <m/>
    <x v="0"/>
    <x v="4"/>
    <x v="1"/>
    <n v="1"/>
    <n v="126309583"/>
    <d v="2022-01-26T00:00:00"/>
    <s v="CINCO (5) MESES Y CINCO (5) DIAS"/>
    <s v="OK"/>
    <d v="2022-06-30T00:00:00"/>
    <m/>
    <s v="N/A"/>
    <s v="N/A"/>
    <s v="N/A"/>
    <s v="KELY MARCELA MACÍAS JIMÉNEZ"/>
    <s v="ADMINISTRATIVA"/>
    <s v="SUB DIRECTOR ADMINISTRATIVO Y FINANCIERO"/>
    <s v="PAULA ANDREA OTALVARO GIL"/>
    <m/>
    <m/>
    <m/>
    <m/>
    <s v="N/A"/>
    <s v="https://community.secop.gov.co/Public/Tendering/ContractNoticePhases/View?PPI=CO1.PPI.17148670&amp;isFromPublicArea=True&amp;isModal=False"/>
    <s v="N/A"/>
    <d v="2022-01-26T00:00:00"/>
    <s v="N/A"/>
    <d v="2022-10-28T00:00:00"/>
    <d v="2022-12-27T00:00:00"/>
    <d v="2024-12-16T00:00:00"/>
    <s v="N/A"/>
  </r>
  <r>
    <s v="FONVALMED"/>
    <s v="2022-01893"/>
    <x v="26"/>
    <s v="LITIGIOVIRTUAL.COM"/>
    <s v="900.015.811-4"/>
    <s v="Servicio de suscripción para la revisión y monitoreo de notificaciones judiciales en línea, para los procesos jurídicos en los que el Fondo de Valorización del Municipio de Medellín"/>
    <s v="CD-005-2022"/>
    <m/>
    <m/>
    <m/>
    <x v="0"/>
    <x v="4"/>
    <x v="3"/>
    <n v="1"/>
    <n v="6154159"/>
    <d v="2022-01-31T00:00:00"/>
    <s v="ONCE (11) MESES "/>
    <n v="-234"/>
    <d v="2022-12-31T00:00:00"/>
    <m/>
    <s v="N/A"/>
    <s v="N/A"/>
    <s v="N/A"/>
    <s v="MARIA CAMILA CANO CASTRO"/>
    <s v="DEFENSA JURÍDICA"/>
    <s v="SUB DIRECTOR ADMINISTRATIVO Y FINANCIERO"/>
    <s v="LUIS JAVIER ALVAREZ"/>
    <m/>
    <m/>
    <m/>
    <m/>
    <s v="N/A"/>
    <s v="https://community.secop.gov.co/Public/Tendering/ContractNoticePhases/View?PPI=CO1.PPI.17145022&amp;isFromPublicArea=True&amp;isModal=False"/>
    <s v="N/A"/>
    <d v="2022-01-27T00:00:00"/>
    <s v="N/A"/>
    <d v="2023-04-30T00:00:00"/>
    <d v="2023-06-29T00:00:00"/>
    <d v="2025-06-18T00:00:00"/>
    <s v="N/A"/>
  </r>
  <r>
    <s v="FONVALMED"/>
    <s v="2022-01894"/>
    <x v="23"/>
    <s v="XIOMI VALENTINA RÚA HINCAPIE"/>
    <n v="1017243107"/>
    <s v="Prestación de servicios profesionales como contratista independiente, sin vínculo laboral por su propia cuenta y riesgo como Abogada de apoyoen el proceso de Gestión jurídica &quot;Subproceso Gestión de Cobros&quot; del Fondo de Valorización del Municipio de Medellín"/>
    <s v="CPS 052"/>
    <m/>
    <m/>
    <m/>
    <x v="0"/>
    <x v="6"/>
    <x v="1"/>
    <n v="1"/>
    <n v="39601146"/>
    <d v="2022-01-25T00:00:00"/>
    <s v="7 MESES Y 7 DIAS"/>
    <s v="OK"/>
    <d v="2022-08-31T00:00:00"/>
    <m/>
    <s v="N/A"/>
    <s v="N/A"/>
    <s v="N/A"/>
    <s v="KELY MARCELA MACÍAS JIMÉNEZ"/>
    <s v="GESTIÓN DE COBROS"/>
    <s v="SUB DIRECTOR ADMINISTRATIVO Y FINANCIERO"/>
    <s v="LUIS JAVIER ALVAREZ"/>
    <m/>
    <m/>
    <m/>
    <m/>
    <s v="N/A"/>
    <s v="https://community.secop.gov.co/Public/Tendering/ContractNoticePhases/View?PPI=CO1.PPI.17080991&amp;isFromPublicArea=True&amp;isModal=False"/>
    <s v="N/A"/>
    <d v="2022-01-25T00:00:00"/>
    <s v="N/A"/>
    <d v="2022-12-29T00:00:00"/>
    <d v="2023-02-27T00:00:00"/>
    <d v="2025-02-16T00:00:00"/>
    <s v="N/A"/>
  </r>
  <r>
    <s v="FONVALMED"/>
    <s v="2022-01895"/>
    <x v="23"/>
    <s v="JOSE ALEJANDRO CASTRILLON VASCO"/>
    <n v="71396916"/>
    <s v="Prestación de servicios profesionales especializados como contratista independiente, sin vínculo laboral por su propia cuenta y riesgo, como Arquitecto especialista en BIM en el proceso de conceptualización, estructuración y diseño de proyectos en el Fondo de Valorización del Municipio de Medellín y demás actividades requeridas"/>
    <s v="CPS 054"/>
    <m/>
    <m/>
    <m/>
    <x v="0"/>
    <x v="6"/>
    <x v="1"/>
    <n v="1"/>
    <n v="38174197"/>
    <d v="2022-01-25T00:00:00"/>
    <s v="5 MESES Y 7 DIAS"/>
    <s v="OK"/>
    <d v="2022-06-30T00:00:00"/>
    <m/>
    <s v="N/A"/>
    <s v="N/A"/>
    <s v="N/A"/>
    <s v="MARIA CAMILA CANO CASTRO"/>
    <s v="PREFACTIBILIDAD"/>
    <s v="SUB DIRECTOR ADMINISTRATIVO Y FINANCIERO"/>
    <s v="FABIO ALEJANDRO MACIAS RESTREPO"/>
    <m/>
    <m/>
    <m/>
    <m/>
    <s v="N/A"/>
    <s v="https://community.secop.gov.co/Public/Tendering/ContractNoticePhases/View?PPI=CO1.PPI.17083763&amp;isFromPublicArea=True&amp;isModal=False"/>
    <s v="N/A"/>
    <d v="2022-01-25T00:00:00"/>
    <s v="N/A"/>
    <d v="2022-10-28T00:00:00"/>
    <d v="2022-12-27T00:00:00"/>
    <d v="2024-12-16T00:00:00"/>
    <s v="N/A"/>
  </r>
  <r>
    <s v="FONVALMED"/>
    <s v="2022-01896"/>
    <x v="23"/>
    <s v=" DORA PAREJA"/>
    <n v="43283667"/>
    <s v="Prestación de servicios personales como contratista independiente, sin vínculo laboral por su propia cuenta y riesgo como apoyo en el Subproceso de Gestión Predial del Fondo de Valorización del Municipio de Medellín"/>
    <s v="CPS 053"/>
    <m/>
    <m/>
    <m/>
    <x v="0"/>
    <x v="6"/>
    <x v="1"/>
    <n v="1"/>
    <n v="24136589"/>
    <d v="2022-01-25T00:00:00"/>
    <s v="7 MESES Y 7 DIAS"/>
    <s v="OK"/>
    <d v="2022-08-31T00:00:00"/>
    <m/>
    <s v="N/A"/>
    <s v="N/A"/>
    <s v="N/A"/>
    <s v="MARIA CAMILA CANO CASTRO"/>
    <s v="GESTIÓN PREDIAL"/>
    <s v="SUB DIRECTOR ADMINISTRATIVO Y FINANCIERO"/>
    <s v="LUIS JAVIER ALVAREZ"/>
    <m/>
    <m/>
    <m/>
    <m/>
    <s v="N/A"/>
    <s v="https://community.secop.gov.co/Public/Tendering/ContractNoticePhases/View?PPI=CO1.PPI.17082128&amp;isFromPublicArea=True&amp;isModal=False"/>
    <s v="N/A"/>
    <d v="2022-01-24T00:00:00"/>
    <s v="N/A"/>
    <d v="2022-12-29T00:00:00"/>
    <d v="2023-02-27T00:00:00"/>
    <d v="2025-02-16T00:00:00"/>
    <s v="N/A"/>
  </r>
  <r>
    <s v="FONVALMED"/>
    <s v="2022-01897"/>
    <x v="26"/>
    <s v="ELSY YAMILETH CHACON NOVOA"/>
    <n v="476063"/>
    <s v="Prestación de servicios profesionales especializados como contratista independiente, sin vínculo laboral por su propia cuenta y riesgo en el proceso de Conceptualización, estructuración y diseño técnico de proyectos, y subproceso de planeación financiera y presupuestal del Fondo de Valorización del Municipio de Medellín"/>
    <s v="CPS 059"/>
    <m/>
    <m/>
    <m/>
    <x v="0"/>
    <x v="6"/>
    <x v="1"/>
    <n v="1"/>
    <n v="44014142"/>
    <d v="2022-01-27T00:00:00"/>
    <s v="7 MESES Y 5 DIAS"/>
    <s v="OK"/>
    <d v="2022-08-31T00:00:00"/>
    <m/>
    <s v="N/A"/>
    <s v="N/A"/>
    <s v="N/A"/>
    <s v="MARIA CAMILA CANO CASTRO"/>
    <s v="PREFACTIBILIDAD"/>
    <s v="SUB DIRECTOR ADMINISTRATIVO Y FINANCIERO"/>
    <s v="FABIO ALEJANDRO MACIAS RESTREPO"/>
    <m/>
    <m/>
    <m/>
    <m/>
    <s v="N/A"/>
    <s v="https://community.secop.gov.co/Public/Tendering/ContractNoticePhases/View?PPI=CO1.PPI.17146567&amp;isFromPublicArea=True&amp;isModal=False"/>
    <s v="N/A"/>
    <d v="2022-01-27T00:00:00"/>
    <s v="N/A"/>
    <d v="2022-12-29T00:00:00"/>
    <d v="2023-02-27T00:00:00"/>
    <d v="2025-02-16T00:00:00"/>
    <s v="N/A"/>
  </r>
  <r>
    <s v="FONVALMED"/>
    <s v="2022-01898"/>
    <x v="25"/>
    <s v="JUAN DAVID GONZALEZ OSPINA"/>
    <n v="1037588610"/>
    <s v="Prestación de servicios personales como contrato de vínculo independiente, sin trabajo por su propia cuenta y riesgo como apoyo en el proceso de comunicaciones en el Fondo de Valorización del Municipio de Medellín"/>
    <s v="CPS 062"/>
    <m/>
    <m/>
    <m/>
    <x v="0"/>
    <x v="6"/>
    <x v="1"/>
    <n v="1"/>
    <n v="24136589"/>
    <d v="2022-01-26T00:00:00"/>
    <s v="7 MESES Y 6 DIAS"/>
    <s v="OK"/>
    <d v="2022-08-31T00:00:00"/>
    <m/>
    <s v="N/A"/>
    <s v="N/A"/>
    <s v="N/A"/>
    <s v="KELY MARCELA MACÍAS JIMÉNEZ"/>
    <s v="COMUNICACIONES"/>
    <s v="SUB DIRECTOR ADMINISTRATIVO Y FINANCIERO"/>
    <s v="CAROLINA GOMEZ FRANCO"/>
    <m/>
    <m/>
    <m/>
    <m/>
    <s v="N/A"/>
    <s v="https://community.secop.gov.co/Public/Tendering/ContractNoticePhases/View?PPI=CO1.PPI.17148216&amp;isFromPublicArea=True&amp;isModal=False"/>
    <s v="N/A"/>
    <d v="2022-01-26T00:00:00"/>
    <s v="N/A"/>
    <d v="2022-12-29T00:00:00"/>
    <d v="2023-02-27T00:00:00"/>
    <d v="2025-02-16T00:00:00"/>
    <s v="N/A"/>
  </r>
  <r>
    <s v="FONVALMED"/>
    <s v="2022-01899"/>
    <x v="24"/>
    <s v="LINA ESTEFANÍA VELÁSQUEZ RENDÓN"/>
    <n v="1059784621"/>
    <s v="Prestación de servicios profesionales como contratista independiente sin vínculo laboral por su propia cuenta y riesgo como apoyo jurídico en los diferentes procesos del Fondo de Valorización del Municipio de Medellín"/>
    <s v="CPS 057"/>
    <m/>
    <m/>
    <m/>
    <x v="0"/>
    <x v="6"/>
    <x v="1"/>
    <n v="1"/>
    <n v="31402181"/>
    <d v="2022-01-25T00:00:00"/>
    <s v="7 MESES Y 7 DIAS"/>
    <s v="OK"/>
    <d v="2022-08-31T00:00:00"/>
    <m/>
    <s v="N/A"/>
    <s v="N/A"/>
    <s v="N/A"/>
    <s v="KELY MARCELA MACÍAS JIMÉNEZ"/>
    <s v="GESTIÓN DE COBROS"/>
    <s v="SUB DIRECTOR ADMINISTRATIVO Y FINANCIERO"/>
    <s v="LUIS JAVIER ALVAREZ"/>
    <m/>
    <m/>
    <m/>
    <m/>
    <s v="N/A"/>
    <s v="https://community.secop.gov.co/Public/Tendering/ContractNoticePhases/View?PPI=CO1.PPI.17084359&amp;isFromPublicArea=True&amp;isModal=False"/>
    <s v="N/A"/>
    <d v="2022-01-25T00:00:00"/>
    <s v="N/A"/>
    <d v="2022-12-29T00:00:00"/>
    <d v="2023-02-27T00:00:00"/>
    <d v="2025-02-16T00:00:00"/>
    <s v="N/A"/>
  </r>
  <r>
    <s v="FONVALMED"/>
    <s v="2022-01900"/>
    <x v="23"/>
    <s v="MARIA ISABEL GALLON HENAO"/>
    <n v="42972058"/>
    <s v="Prestación de servicios profesionales especializados como contratista independiente, sin vínculo laboral por su propia cuenta y riesgo, en el proceso de planeación estratégica &quot;Subproceso de Planeación Institucional&quot; del Fondo de Valorización del Municipio de Medellín"/>
    <s v="CPS 055"/>
    <m/>
    <m/>
    <m/>
    <x v="0"/>
    <x v="6"/>
    <x v="1"/>
    <n v="1"/>
    <n v="50436211"/>
    <d v="2022-01-25T00:00:00"/>
    <s v="7 MESES Y 7 DIAS"/>
    <s v="OK"/>
    <d v="2022-08-31T00:00:00"/>
    <m/>
    <s v="N/A"/>
    <s v="N/A"/>
    <s v="N/A"/>
    <s v="MARIA CAMILA CANO CASTRO"/>
    <s v="PLANEACIÓN ESTRATÉGICA"/>
    <s v="SUB DIRECTOR ADMINISTRATIVO Y FINANCIERO"/>
    <m/>
    <m/>
    <m/>
    <m/>
    <m/>
    <s v="N/A"/>
    <s v="https://community.secop.gov.co/Public/Tendering/ContractNoticePhases/View?PPI=CO1.PPI.17083782&amp;isFromPublicArea=True&amp;isModal=False"/>
    <s v="N/A"/>
    <d v="2022-01-25T00:00:00"/>
    <s v="N/A"/>
    <d v="2022-12-29T00:00:00"/>
    <d v="2023-02-27T00:00:00"/>
    <d v="2025-02-16T00:00:00"/>
    <s v="N/A"/>
  </r>
  <r>
    <s v="FONVALMED"/>
    <s v="2022-01901"/>
    <x v="25"/>
    <s v="TATIANA CARDENAS MONTOYA"/>
    <n v="1017214751"/>
    <s v="Prestación de servicios profesionales como contratista independiente, sin vínculo laboral por su propia cuenta y riesgo como profesional en el Proceso de Comunicaciones del Fondo de Valorización del Municipio de Medellín"/>
    <s v="CPS 063"/>
    <m/>
    <m/>
    <m/>
    <x v="0"/>
    <x v="6"/>
    <x v="1"/>
    <n v="1"/>
    <n v="31402181"/>
    <d v="2022-01-27T00:00:00"/>
    <s v="7 MESES Y 6 DIAS"/>
    <s v="OK"/>
    <d v="2022-08-31T00:00:00"/>
    <m/>
    <s v="N/A"/>
    <s v="N/A"/>
    <s v="N/A"/>
    <s v="KELY MARCELA MACÍAS JIMÉNEZ"/>
    <s v="COMUNICACIONES"/>
    <s v="SUB DIRECTOR ADMINISTRATIVO Y FINANCIERO"/>
    <s v="CAROLINA GOMEZ FRANCO"/>
    <m/>
    <m/>
    <m/>
    <m/>
    <s v="N/A"/>
    <s v="https://community.secop.gov.co/Public/Tendering/ContractNoticePhases/View?PPI=CO1.PPI.17148344&amp;isFromPublicArea=True&amp;isModal=False"/>
    <s v="N/A"/>
    <d v="2022-01-26T00:00:00"/>
    <s v="N/A"/>
    <d v="2022-12-29T00:00:00"/>
    <d v="2023-02-27T00:00:00"/>
    <d v="2025-02-16T00:00:00"/>
    <s v="N/A"/>
  </r>
  <r>
    <s v="FONVALMED"/>
    <s v="2022-01902"/>
    <x v="23"/>
    <s v="MAYRA ALEJANDRA ROMO LEMA"/>
    <n v="1128416630"/>
    <s v="Prestación de servicios profesionales como contratista independiente, sin vínculo laboral por su propia cuenta y riesgo, como profesional en el proceso de planeación estratégica &quot;Subproceso de Planeación Institucional&quot; del Fondo de Valorización del Municipio de Medellín"/>
    <s v="CPS 056"/>
    <m/>
    <m/>
    <m/>
    <x v="0"/>
    <x v="6"/>
    <x v="5"/>
    <n v="0"/>
    <n v="39601146"/>
    <m/>
    <m/>
    <s v="OK"/>
    <m/>
    <m/>
    <m/>
    <m/>
    <m/>
    <s v="MARIA CAMILA CANO CASTRO"/>
    <m/>
    <s v="SUB DIRECTOR ADMINISTRATIVO Y FINANCIERO"/>
    <m/>
    <m/>
    <m/>
    <m/>
    <m/>
    <s v="N/A"/>
    <s v="https://community.secop.gov.co/Public/Tendering/OpportunityDetail/Index?noticeUID=CO1.NTC.2696135&amp;isFromPublicArea=True&amp;isModal=False"/>
    <m/>
    <d v="2022-01-24T00:00:00"/>
    <s v="N/A"/>
    <m/>
    <m/>
    <m/>
    <s v="N/A"/>
  </r>
  <r>
    <s v="FONVALMED"/>
    <s v="2022-01903"/>
    <x v="25"/>
    <s v="SANDRA MILENA MESA ALVAREZ"/>
    <n v="1128393648"/>
    <s v="Prestación de servicios personales como contratista independiente, sin vínculo laboral por su propia cuenta y riesgo, como apoyo a la Dirección en el Fondo de Valorización del Municipio de Medellín"/>
    <s v="CPS 061"/>
    <m/>
    <m/>
    <m/>
    <x v="0"/>
    <x v="6"/>
    <x v="1"/>
    <n v="1"/>
    <n v="22955234"/>
    <d v="2022-01-26T00:00:00"/>
    <s v="7 MESES Y 6 DIAS"/>
    <s v="OK"/>
    <d v="2022-08-31T00:00:00"/>
    <m/>
    <s v="N/A"/>
    <s v="N/A"/>
    <s v="N/A"/>
    <s v="MARIA CAMILA CANO CASTRO"/>
    <s v="DIRECCIÓN"/>
    <s v="SUB DIRECTOR ADMINISTRATIVO Y FINANCIERO"/>
    <s v="GABRIELA CANO RAMIREZ"/>
    <m/>
    <m/>
    <m/>
    <m/>
    <s v="N/A"/>
    <s v="https://community.secop.gov.co/Public/Tendering/ContractNoticePhases/View?PPI=CO1.PPI.17147458&amp;isFromPublicArea=True&amp;isModal=False"/>
    <s v="N/A"/>
    <d v="2022-01-26T00:00:00"/>
    <s v="N/A"/>
    <d v="2022-12-29T00:00:00"/>
    <d v="2023-02-27T00:00:00"/>
    <d v="2025-02-16T00:00:00"/>
    <s v="N/A"/>
  </r>
  <r>
    <s v="FONVALMED"/>
    <s v="2022-01904"/>
    <x v="27"/>
    <s v="CAROLINA GUERRA ARANGO "/>
    <n v="42827248"/>
    <s v="Prestación de servicios profesionales como contratista independiente, sin vínculo laboral por su propia cuenta y riesgo, como Abogada de apoyo en los procesos de Gestión Contractual y Administración de Obras de Valorización del Fondo de Valorización del Municipio de Medellín"/>
    <s v="CPS 065"/>
    <s v="CLARA MARCELA SERNA VASCO"/>
    <n v="43408433"/>
    <d v="2022-03-04T00:00:00"/>
    <x v="0"/>
    <x v="6"/>
    <x v="1"/>
    <n v="1"/>
    <n v="43408443"/>
    <d v="2022-01-28T00:00:00"/>
    <s v="7 MESES Y 4 DIAS"/>
    <s v="OK"/>
    <d v="2022-08-31T00:00:00"/>
    <m/>
    <s v="N/A"/>
    <s v="N/A"/>
    <s v="N/A"/>
    <s v="KELY MARCELA MACÍAS JIMÉNEZ"/>
    <s v="GESTIÓN CONTRACTUAL"/>
    <s v="SUB DIRECTOR ADMINISTRATIVO Y FINANCIERO"/>
    <s v="URIEL GOMEZ GRISALES"/>
    <m/>
    <m/>
    <m/>
    <m/>
    <s v="N/A"/>
    <s v="https://community.secop.gov.co/Public/Tendering/ContractNoticePhases/View?PPI=CO1.PPI.17290350&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EL CONTRATO SE SUSPENDE A PARTIR DEL 24 DE FEBRERO Y POSTERIORMENTE SE CCEDE EL CONTRATO EL DIA 4 DE MARZO DE 2022 A LA CONTRATISTA CLARA MARCELA SERNA VASCO"/>
  </r>
  <r>
    <s v="FONVALMED"/>
    <s v="2022-01905"/>
    <x v="27"/>
    <s v="CATALINA VASQUEZ RESTREPO"/>
    <n v="43869331"/>
    <s v="Prestación de servicios profesionales especializados como contratista independiente, sin vínculo laboral por su propia cuenta y riesgo, como profesional en el proceso de planeación estratégica &quot;Subproceso de Planeación Institucional&quot; del Fondo de Valorización del Municipio de Medellín"/>
    <s v="CPS 067"/>
    <m/>
    <m/>
    <m/>
    <x v="0"/>
    <x v="6"/>
    <x v="1"/>
    <n v="1"/>
    <n v="43408443"/>
    <d v="2022-02-01T00:00:00"/>
    <s v="7 MESES "/>
    <s v="OK"/>
    <d v="2022-08-31T00:00:00"/>
    <m/>
    <s v="N/A"/>
    <s v="N/A"/>
    <s v="N/A"/>
    <s v="KELY MARCELA MACÍAS JIMÉNEZ"/>
    <s v="PLANEACIÓN ESTRATÉGICA"/>
    <s v="SUB DIRECTOR ADMINISTRATIVO Y FINANCIERO"/>
    <s v="MARIA ISABEL GALLON"/>
    <m/>
    <m/>
    <m/>
    <m/>
    <s v="N/A"/>
    <s v="https://community.secop.gov.co/Public/Tendering/ContractNoticePhases/View?PPI=CO1.PPI.17333016&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
  </r>
  <r>
    <s v="FONVALMED"/>
    <s v="2022-01906"/>
    <x v="27"/>
    <s v="CATALINA HINESTROZA GALLEGO"/>
    <n v="1036945384"/>
    <s v="_x0009_Prestación de servicios profesionales especializados como contratista independiente, sin vínculo laboral por su propia cuenta y riesgo, como apoyo a la gestión de las actividades técnicas que se ejecutan durante los estudios de prefactibilidad de proyectos, que se desarrollan como parte del proceso de conceptualización y estructuración técnica de valorización, y demás actividades requeridas en el Fondo de Valorización del Municipio de Medellín"/>
    <s v="CPS 064"/>
    <m/>
    <m/>
    <m/>
    <x v="0"/>
    <x v="6"/>
    <x v="1"/>
    <n v="1"/>
    <n v="43408443"/>
    <d v="2022-01-28T00:00:00"/>
    <s v="7 MESES Y 4 DIAS"/>
    <s v="OK"/>
    <d v="2022-08-31T00:00:00"/>
    <m/>
    <s v="N/A"/>
    <s v="N/A"/>
    <s v="N/A"/>
    <s v="KELY MARCELA MACÍAS JIMÉNEZ"/>
    <s v="PREFACTIBILIDAD"/>
    <s v="SUB DIRECTOR ADMINISTRATIVO Y FINANCIERO"/>
    <s v="FABIO ALEJANDRO MACIAS RESTREPO"/>
    <m/>
    <m/>
    <m/>
    <m/>
    <s v="N/A"/>
    <s v="https://community.secop.gov.co/Public/Tendering/ContractNoticePhases/View?PPI=CO1.PPI.17290440&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
  </r>
  <r>
    <s v="FONVALMED"/>
    <s v="2022-01907"/>
    <x v="27"/>
    <s v="ALDEMAR ANDRES TABARES ARENAS"/>
    <n v="1037592969"/>
    <s v="Prestación de servicios profesionales como contratista independiente, sin vínculo laboral por su propia cuenta y riesgo, como abogado en el proceso de control Interno del Fondo de Valorización del Municipio de Medellín"/>
    <s v="CPS 066"/>
    <m/>
    <m/>
    <m/>
    <x v="0"/>
    <x v="6"/>
    <x v="1"/>
    <n v="1"/>
    <n v="39056176"/>
    <d v="2022-01-31T00:00:00"/>
    <s v="7 MESES Y 1 DIAS"/>
    <s v="OK"/>
    <d v="2022-08-31T00:00:00"/>
    <m/>
    <s v="N/A"/>
    <s v="N/A"/>
    <s v="N/A"/>
    <s v="KELY MARCELA MACÍAS JIMÉNEZ"/>
    <s v="CONTROL INTERNO"/>
    <s v="SUB DIRECTOR ADMINISTRATIVO Y FINANCIERO"/>
    <s v="FABIO DE JESUS BORJA ARBOLEDA"/>
    <m/>
    <m/>
    <m/>
    <m/>
    <s v="N/A"/>
    <s v="https://community.secop.gov.co/Public/Tendering/ContractNoticePhases/View?PPI=CO1.PPI.17332523&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
  </r>
  <r>
    <s v="FONVALMED"/>
    <s v="2022-01908"/>
    <x v="27"/>
    <s v="JUAN PABLO MADRID GARCIA"/>
    <n v="98668267"/>
    <s v="Prestación de servicios profesionales como contratista independiente, sin laboral por su propia cuenta y riesgo, en los procesos de planeación estratégica, y Administración de obras por valorización del Fondo de Valorización del Municipio de Medellín"/>
    <s v="CPS 069"/>
    <m/>
    <m/>
    <m/>
    <x v="0"/>
    <x v="6"/>
    <x v="1"/>
    <n v="1"/>
    <n v="38874520"/>
    <d v="2022-01-28T00:00:00"/>
    <s v="7 MESES Y 4 DIAS"/>
    <s v="OK"/>
    <d v="2022-08-31T00:00:00"/>
    <m/>
    <s v="N/A"/>
    <s v="N/A"/>
    <s v="N/A"/>
    <s v="MARIA CAMILA CANO CASTRO"/>
    <s v="ADMINISTRACIÓN DE OBRAS POR VALORIZACIÓN"/>
    <s v="SUB DIRECTOR ADMINISTRATIVO Y FINANCIERO"/>
    <s v="JOSE BOLIVAR AROCA"/>
    <m/>
    <m/>
    <m/>
    <m/>
    <s v="N/A"/>
    <s v="https://community.secop.gov.co/Public/Tendering/ContractNoticePhases/View?PPI=CO1.PPI.17335748&amp;isFromPublicArea=True&amp;isModal=False"/>
    <s v="N/A"/>
    <d v="2022-01-28T00:00:00"/>
    <s v="N/A"/>
    <d v="2022-12-29T00:00:00"/>
    <d v="2023-02-27T00:00:00"/>
    <d v="2025-02-16T00:00:00"/>
    <s v="N/A"/>
  </r>
  <r>
    <s v="FONVALMED"/>
    <s v="2022-01909"/>
    <x v="27"/>
    <s v="LINA MARCELA MONSALVE MENESES "/>
    <n v="43989096"/>
    <s v="Prestación de servicios personales como contratista independiente, sin vínculo laboral por su propia cuenta y riesgo como apoyo a la gestión en el proceso de Gestión administrativa y Gestión financiera del Fondo de Valorización del Municipio de Medellín"/>
    <s v="CPS 058"/>
    <m/>
    <m/>
    <m/>
    <x v="0"/>
    <x v="6"/>
    <x v="1"/>
    <n v="1"/>
    <n v="22742696"/>
    <d v="2022-02-02T00:00:00"/>
    <s v="6 MESES Y 27 DIAS"/>
    <s v="OK"/>
    <d v="2022-08-31T00:00:00"/>
    <m/>
    <s v="N/A"/>
    <s v="N/A"/>
    <s v="N/A"/>
    <s v="MARIA CAMILA CANO CASTRO"/>
    <s v="TESORERÍA"/>
    <s v="SUB DIRECTOR ADMINISTRATIVO Y FINANCIERO"/>
    <s v="ANA MARIA CORREA ALVAREZ"/>
    <m/>
    <m/>
    <m/>
    <m/>
    <s v="N/A"/>
    <s v="https://community.secop.gov.co/Public/Tendering/ContractNoticePhases/View?PPI=CO1.PPI.17146265&amp;isFromPublicArea=True&amp;isModal=False"/>
    <s v="N/A"/>
    <d v="2022-01-31T00:00:00"/>
    <s v="N/A"/>
    <d v="2022-12-29T00:00:00"/>
    <d v="2023-02-27T00:00:00"/>
    <d v="2025-02-16T00:00:00"/>
    <s v="LA PLATAFORMA SECOP II COLAPSÓ LA ULTIMA SEMANA DEL MES DE ENERO, ENVIO AVISO INDICANDO QUE LOS CONTRATOS SE PODRIAN FIRMAR DE FORMA PRESENCIAL Y ENvIARLOS A UN LINK INDICADO POR ELLOS, ASI MISMO TENIAMOS COMO ENTIDAD 3 DIAS PARA CARGAR A INFORMACION FALTANTE Y ASI SE REALIZO. POR TAL RAZON LA FECHA DE PUBLICACION NO CONCUERDA CON LA DEL INICIO EN LA PLATAFORMA. "/>
  </r>
  <r>
    <s v="FONVALMED"/>
    <s v="2022-01910"/>
    <x v="27"/>
    <s v="JULIAN ANDRES MONTOYA"/>
    <n v="1128469849"/>
    <s v="Prestación de servicios profesionales como contratista independiente, sin vínculo laboral por su propia cuenta y riesgo en el proceso de administración de la contribución por valorización “subprocesos de cartera y facturación” del Fondo de Valorización del Municipio de Medellín"/>
    <s v="CPS 070"/>
    <s v="JESSICA ALEXANDRA_x000a_CASTRILLON CUARTAS"/>
    <n v="1128454913"/>
    <d v="2022-02-15T00:00:00"/>
    <x v="0"/>
    <x v="6"/>
    <x v="1"/>
    <n v="1"/>
    <n v="30823875"/>
    <d v="2022-02-15T00:00:00"/>
    <s v="7 MESES Y 4 DIAS"/>
    <s v="OK"/>
    <d v="2022-08-31T00:00:00"/>
    <m/>
    <s v="N/A"/>
    <s v="N/A"/>
    <s v="N/A"/>
    <s v="MARIA CAMILA CANO CASTRO"/>
    <s v="FINANCIERA"/>
    <s v="SUB DIRECTOR ADMINISTRATIVO Y FINANCIERO"/>
    <s v="DIANA MARCELA SIERRA VALENCIA"/>
    <m/>
    <m/>
    <m/>
    <m/>
    <s v="N/A"/>
    <s v="https://community.secop.gov.co/Public/Tendering/ContractNoticePhases/View?PPI=CO1.PPI.17340778&amp;isFromPublicArea=True&amp;isModal=False"/>
    <s v="N/A"/>
    <d v="2022-01-31T00:00:00"/>
    <s v="N/A"/>
    <d v="2022-12-29T00:00:00"/>
    <d v="2023-02-27T00:00:00"/>
    <d v="2025-02-16T00:00:00"/>
    <s v="NO SE DIO INICIO AL CONTRATO                                      CONTRATO CEDIDO EL 14 DE FEBRERO A LAS CONTRATISTA JESSICA CASTRILLON QUE INICIA A PARTIR DEL 15 DE FEBRERO DE 2022"/>
  </r>
  <r>
    <s v="FONVALMED"/>
    <s v="2022-01911"/>
    <x v="27"/>
    <s v="RUBY SANCHEZ PEREA"/>
    <n v="52375649"/>
    <s v="Prestación de servicios profesionales como contratista independiente, sin vínculo laboral por su propia cuenta y riesgo como apoyo jurídico a la dirección y a los procesos de gestión jurídica y gestión contractual del Fondo de Valorización del Municipio de Medellín"/>
    <s v="CPS 060"/>
    <s v="CATALINA MARIA BELMAR LOPEZ"/>
    <n v="1017126920"/>
    <s v="13/07/2022"/>
    <x v="0"/>
    <x v="6"/>
    <x v="1"/>
    <n v="1"/>
    <n v="38874520"/>
    <d v="2022-01-28T00:00:00"/>
    <s v="7 MESES Y 4 DIAS"/>
    <s v="OK"/>
    <d v="2022-08-31T00:00:00"/>
    <m/>
    <s v="N/A"/>
    <s v="N/A"/>
    <s v="N/A"/>
    <s v="MARIA CAMILA CANO CASTRO"/>
    <s v="DIRECCIÓN"/>
    <s v="SUB DIRECTOR ADMINISTRATIVO Y FINANCIERO"/>
    <s v="GABRIELA CANO RAMIREZ"/>
    <m/>
    <m/>
    <m/>
    <m/>
    <s v="N/A"/>
    <s v="https://community.secop.gov.co/Public/Tendering/ContractNoticePhases/View?PPI=CO1.PPI.17146597&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
  </r>
  <r>
    <s v="FONVALMED"/>
    <s v="2022-01912"/>
    <x v="27"/>
    <s v="RENE LAYOS MADRID"/>
    <n v="8100469"/>
    <s v="Prestación de servicios profesionales como contratista independiente, sin vínculo laboral por su propia cuenta y riesgo como profesional y apoyo en las actividades del proceso de Gestión Administrativa del Fondo de Valorización del Municipio de Medellín"/>
    <s v="CPS 068"/>
    <m/>
    <m/>
    <m/>
    <x v="0"/>
    <x v="6"/>
    <x v="1"/>
    <n v="1"/>
    <n v="38874520"/>
    <d v="2022-01-28T00:00:00"/>
    <s v="7 MESES Y 4 DIAS"/>
    <s v="OK"/>
    <d v="2022-08-31T00:00:00"/>
    <m/>
    <s v="N/A"/>
    <s v="N/A"/>
    <s v="N/A"/>
    <s v="MARIA CAMILA CANO CASTRO"/>
    <s v="ADMINISTRATIVA"/>
    <s v="SUB DIRECTOR ADMINISTRATIVO Y FINANCIERO"/>
    <m/>
    <m/>
    <m/>
    <m/>
    <m/>
    <s v="N/A"/>
    <s v="https://community.secop.gov.co/Public/Tendering/ContractNoticePhases/View?PPI=CO1.PPI.17335026&amp;isFromPublicArea=True&amp;isModal=False"/>
    <s v="N/A"/>
    <d v="2022-01-31T00:00:00"/>
    <s v="N/A"/>
    <d v="2022-12-29T00:00:00"/>
    <d v="2023-02-27T00:00:00"/>
    <d v="2025-02-16T00:00:00"/>
    <s v="LA PLATAFORMA SECOP II COLAPSÓ LA ULTIMA SEMANA DEL MES DE ENERO, ENVIO AVISO INDICANDO QUE LOS CONTRATOS SE PODRIAN FIRMAR DE FORMA PRESENCIAL Y ENCIARLOS A UN LINK INDICADO POR ELLOS, ASI MISMO TENIAMOS COMO ENTIDAD 3 DIAS PARA CARGAR A INFORMACION FALTANTE Y ASI SE REALIZO. POR TAL RAZON LA FECHA DE PUBLICACION NO CONCUERDA CON LA DEL INICIO EN LA PLATAFORMA. "/>
  </r>
  <r>
    <s v="FONVALMED"/>
    <s v="2022-01913"/>
    <x v="27"/>
    <s v="UNIVERSIDAD CES"/>
    <s v="890.984.002-6"/>
    <s v="Prestación de servicios profesionales para el apoyo en la realización del Estudio Técnico de Rediseño Institucional y Reorganización Administrativa al Fondo de Valorización del Municipio de Medellín -FOVALMED-; de conformidad con la normativa vigente sobre empleo público y las particularidades propias del sector"/>
    <s v="CD-006-2022"/>
    <m/>
    <m/>
    <m/>
    <x v="0"/>
    <x v="4"/>
    <x v="3"/>
    <n v="1"/>
    <n v="80000000"/>
    <d v="2022-01-28T00:00:00"/>
    <s v="TRES (3) MESES "/>
    <n v="-481"/>
    <d v="2022-04-28T00:00:00"/>
    <m/>
    <s v="N/A"/>
    <s v="N/A"/>
    <s v="N/A"/>
    <s v="KELY MARCELA MACÍAS JIMÉNEZ"/>
    <s v="PLANEACIÓN ESTRATÉGICA"/>
    <s v="SUB DIRECTOR ADMINISTRATIVO Y FINANCIERO"/>
    <s v="LUIS JAVIER ALVAREZ"/>
    <m/>
    <m/>
    <m/>
    <m/>
    <s v="N/A"/>
    <s v="https://community.secop.gov.co/Public/Tendering/ContractNoticePhases/View?PPI=CO1.PPI.17148287&amp;isFromPublicArea=True&amp;isModal=False"/>
    <s v="N/A"/>
    <d v="2022-01-28T00:00:00"/>
    <s v="N/A"/>
    <d v="2022-08-26T00:00:00"/>
    <d v="2022-10-25T00:00:00"/>
    <d v="2024-10-14T00:00:00"/>
    <s v="N/A"/>
  </r>
  <r>
    <s v="FONVALMED"/>
    <s v="2022-01914"/>
    <x v="28"/>
    <s v="UNION TEMPORAL EMINSER SOLOASEO 2020"/>
    <n v="901351386"/>
    <s v="Prestación de Servicio integral de aseo y cafetería en el Fondo de Valorización del Municipio de Medellín"/>
    <s v="2022-01914"/>
    <m/>
    <m/>
    <m/>
    <x v="2"/>
    <x v="4"/>
    <x v="2"/>
    <n v="1"/>
    <n v="47304999"/>
    <d v="2022-03-25T00:00:00"/>
    <s v="DIEZ (10) MESES Y SIETE (7) DIAS"/>
    <n v="-203"/>
    <d v="2023-01-31T00:00:00"/>
    <m/>
    <s v="UN (01) MES"/>
    <s v="N/A"/>
    <s v="N/A"/>
    <s v="CLARA MARCELA SERNA VASCO"/>
    <s v="ADMINISTRATIVA"/>
    <s v="SUB DIRECTOR ADMINISTRATIVO Y FINANCIERO"/>
    <s v="PAULA ANDREA OTALVARO GIL"/>
    <m/>
    <m/>
    <m/>
    <m/>
    <s v="N/A"/>
    <s v="https://colombiacompra.coupahost.com/"/>
    <s v="N/A"/>
    <s v="N/A"/>
    <s v="N/A"/>
    <d v="2023-05-31T00:00:00"/>
    <d v="2023-07-30T00:00:00"/>
    <d v="2025-07-19T00:00:00"/>
    <s v="PROCESO REALIZADO POR LA TIENDA VIRTUAL DEL ESTADO COLOMBIANO "/>
  </r>
  <r>
    <s v="FONVALMED"/>
    <s v="2022-01915"/>
    <x v="29"/>
    <s v="UNIPAR ALQUILERES DE COMPUTADORES  S.A.S"/>
    <s v="830.118.348-7"/>
    <s v="Alquiler de equipos de tecnología requeridos para cumplir con las actividades del Fondo de Valorización del municipio de Medellín"/>
    <s v="SI 001 DE 2022"/>
    <m/>
    <m/>
    <m/>
    <x v="2"/>
    <x v="2"/>
    <x v="2"/>
    <n v="1"/>
    <n v="120266160"/>
    <d v="2022-04-01T00:00:00"/>
    <s v="ONCE (11) MESES"/>
    <n v="-175"/>
    <d v="2023-02-28T00:00:00"/>
    <m/>
    <s v="DOS (02) MESES"/>
    <s v="N/A"/>
    <s v="N/A"/>
    <s v="KELY MARCELA MACÍAS JIMÉNEZ"/>
    <s v="TECNOLOGÍA DE LA INFORMACIÓN"/>
    <s v="SUB DIRECTOR ADMINISTRATIVO Y FINANCIERO"/>
    <s v="VICTOR EMILIO GIRALDO HENAO"/>
    <m/>
    <m/>
    <m/>
    <m/>
    <s v="N/A"/>
    <s v="https://community.secop.gov.co/Public/Tendering/OpportunityDetail/Index?noticeUID=CO1.NTC.2863916&amp;isFromPublicArea=True&amp;isModal=False"/>
    <s v="N/A"/>
    <d v="2022-03-28T00:00:00"/>
    <s v="N/A"/>
    <d v="2023-06-28T00:00:00"/>
    <d v="2023-08-27T00:00:00"/>
    <d v="2025-08-16T00:00:00"/>
    <s v="N/A"/>
  </r>
  <r>
    <s v="FONVALMED"/>
    <s v="2022-01916"/>
    <x v="30"/>
    <s v="CARVAJAL SOLUCIONES DE COMUNICACIÓN S.A.S"/>
    <s v="800.096.812-8"/>
    <s v="Servicios de impresión, mensajería expresa masiva y especializada y presentación electrónica de los documentos de cobro de la contribución de valorización y otros documentos expedidos por el Fondo de Valorización del Municipio de Medellín - FONVALMED"/>
    <s v="S.A 001 de 2022"/>
    <m/>
    <m/>
    <m/>
    <x v="2"/>
    <x v="5"/>
    <x v="2"/>
    <n v="1"/>
    <n v="107516710"/>
    <d v="2022-04-01T00:00:00"/>
    <s v="DOCE (12) MESES"/>
    <n v="-144"/>
    <d v="2023-03-31T00:00:00"/>
    <m/>
    <s v="TRES (03) MESES "/>
    <s v="N/A"/>
    <s v="N/A"/>
    <s v="CLARA MARCELA SERNA VASCO"/>
    <s v="FINANCIERA"/>
    <s v="SUB DIRECTOR ADMINISTRATIVO Y FINANCIERO"/>
    <s v="DIANA MARCELA SIERRA VALENCIA"/>
    <m/>
    <m/>
    <m/>
    <m/>
    <s v="N/A"/>
    <s v="https://community.secop.gov.co/Public/Tendering/ContractNoticePhases/View?PPI=CO1.PPI.17728784&amp;isFromPublicArea=True&amp;isModal=False"/>
    <s v="N/A"/>
    <d v="2022-03-29T00:00:00"/>
    <s v="N/A"/>
    <d v="2023-07-29T00:00:00"/>
    <d v="2023-09-27T00:00:00"/>
    <d v="2025-09-16T00:00:00"/>
    <s v="N/A"/>
  </r>
  <r>
    <s v="FONVALMED"/>
    <s v="2022-01917"/>
    <x v="31"/>
    <s v="UT ACUERDO COLOMBIA"/>
    <s v="901.444.024-0"/>
    <s v="Servicio especial de transporte de pasajeros para el Fondo de Valorización del Municipio de Medellín"/>
    <s v="2022-01917"/>
    <m/>
    <m/>
    <m/>
    <x v="2"/>
    <x v="4"/>
    <x v="3"/>
    <n v="1"/>
    <n v="181263199"/>
    <d v="2022-04-18T00:00:00"/>
    <s v="OCHO (8) MESES Y TRECE (13) DIAS"/>
    <n v="-234"/>
    <d v="2022-12-31T00:00:00"/>
    <m/>
    <s v="N/A"/>
    <s v="N/A"/>
    <s v="N/A"/>
    <s v="CLARA MARCELA SERNA VASCO"/>
    <s v="ADMINISTRATIVA"/>
    <s v="SUB DIRECTOR ADMINISTRATIVO Y FINANCIERO"/>
    <s v="PAULA ANDREA OTALVARO GIL"/>
    <m/>
    <m/>
    <m/>
    <m/>
    <s v="N/A"/>
    <s v="https://colombiacompra.coupahost.com/order_headers/88221"/>
    <s v="N/A"/>
    <s v="N/A"/>
    <s v="N/A"/>
    <d v="2023-04-30T00:00:00"/>
    <d v="2023-06-29T00:00:00"/>
    <d v="2025-06-18T00:00:00"/>
    <s v="PROCESO REALIZADO POR LA TIENDA VIRTUAL DEL ESTADO COLOMBIANO "/>
  </r>
  <r>
    <s v="FONVALMED"/>
    <s v="2022-01918"/>
    <x v="32"/>
    <s v="GRM COLOMBIA S.A.S"/>
    <s v="800.233.801-5"/>
    <s v="Servicio integral para almacenaje y custodia de archivos en el Fondo de Valorización del Municipio de Medellín"/>
    <s v="S.A. 002 DE 2022"/>
    <m/>
    <m/>
    <m/>
    <x v="2"/>
    <x v="5"/>
    <x v="2"/>
    <n v="1"/>
    <n v="53852855"/>
    <d v="2022-05-01T00:00:00"/>
    <s v="OCHO (8) MESES"/>
    <n v="-144"/>
    <d v="2023-03-31T00:00:00"/>
    <m/>
    <s v="TRES (03) MESES "/>
    <s v="N/A"/>
    <s v="N/A"/>
    <s v="KELY MARCELA MACÍAS JIMÉNEZ"/>
    <s v="GESTIÓN DOCUMENTAL"/>
    <s v="SUB DIRECTOR ADMINISTRATIVO Y FINANCIERO"/>
    <s v="SULY VELASQUEZ HENAO"/>
    <m/>
    <m/>
    <m/>
    <m/>
    <s v="N/A"/>
    <s v="https://community.secop.gov.co/Public/Tendering/ContractNoticePhases/View?PPI=CO1.PPI.17891610&amp;isFromPublicArea=True&amp;isModal=False"/>
    <s v="N/A"/>
    <d v="2022-04-05T00:00:00"/>
    <s v="N/A"/>
    <d v="2023-07-29T00:00:00"/>
    <d v="2023-09-27T00:00:00"/>
    <d v="2025-09-16T00:00:00"/>
    <s v="N/A"/>
  </r>
  <r>
    <s v="FONVALMED"/>
    <s v="2022-01919"/>
    <x v="33"/>
    <s v="ENERGIA Y MINIOBRA S.A.S"/>
    <s v="900.361.000-3"/>
    <s v="Servicio de Mantenimiento preventivo y correctivo de aires acondicionados para el Fondo de valorización del municipio de Medellín"/>
    <s v="MC 002 DE 2022"/>
    <m/>
    <m/>
    <m/>
    <x v="4"/>
    <x v="4"/>
    <x v="3"/>
    <n v="1"/>
    <n v="9337522"/>
    <d v="2022-05-13T00:00:00"/>
    <s v="SIETE (7) MESES Y DIECINUEVE (19) DIAS"/>
    <n v="-234"/>
    <d v="2022-12-31T00:00:00"/>
    <m/>
    <s v="N/A"/>
    <s v="N/A"/>
    <s v="N/A"/>
    <s v="CLARA MARCELA SERNA VASCO"/>
    <s v="ADMINISTRATIVA"/>
    <s v="SUB DIRECTOR ADMINISTRATIVO Y FINANCIERO"/>
    <s v="PAULA ANDREA OTALVARO GIL"/>
    <m/>
    <m/>
    <m/>
    <m/>
    <s v="N/A"/>
    <s v="https://community.secop.gov.co/Public/Tendering/ContractNoticePhases/View?PPI=CO1.PPI.18430288&amp;isFromPublicArea=True&amp;isModal=False"/>
    <s v="N/A"/>
    <d v="2022-04-28T00:00:00"/>
    <s v="N/A"/>
    <d v="2023-04-30T00:00:00"/>
    <d v="2023-06-29T00:00:00"/>
    <d v="2025-06-18T00:00:00"/>
    <s v="N/A"/>
  </r>
  <r>
    <s v="FONVALMED"/>
    <s v="2022-01920"/>
    <x v="34"/>
    <s v="SANTIAGO ALEXIS CARDONA ARANGO"/>
    <n v="1000440767"/>
    <s v="Prestación de servicios personales como contratista independiente, sin vínculo laboral por su propia cuenta y riesgo como tramitador y apoyo a la gestión del Fondo de Valorización del Municipio de Medellín."/>
    <s v="CPS 071"/>
    <m/>
    <m/>
    <m/>
    <x v="0"/>
    <x v="6"/>
    <x v="3"/>
    <n v="1"/>
    <s v="15.857.712 "/>
    <d v="2022-06-24T00:00:00"/>
    <s v="SEIS (6) MESES Y SIETE(07) DÍAS."/>
    <n v="-234"/>
    <d v="2022-12-31T00:00:00"/>
    <m/>
    <s v="N/A"/>
    <s v="N/A"/>
    <s v="N/A"/>
    <s v="KELY MARCELA MACÍAS JIMÉNEZ"/>
    <s v="GESTIÓN DOCUMENTAL"/>
    <s v="SUB DIRECTOR ADMINISTRATIVO Y FINANCIERO"/>
    <s v="SULY VELASQUEZ HENAO"/>
    <m/>
    <m/>
    <m/>
    <m/>
    <s v="N/A"/>
    <s v="https://community.secop.gov.co/Public/Tendering/OpportunityDetail/Index?noticeUID=CO1.NTC.2992214&amp;isFromPublicArea=True&amp;isModal=False"/>
    <s v="N/A"/>
    <d v="2022-06-24T00:00:00"/>
    <s v="N/A"/>
    <d v="2023-04-30T00:00:00"/>
    <d v="2023-06-29T00:00:00"/>
    <d v="2025-06-18T00:00:00"/>
    <s v="N/A"/>
  </r>
  <r>
    <s v="FONVALMED"/>
    <s v="2022-01921"/>
    <x v="35"/>
    <s v="PANDAPAN DISTRIBUCIONES S.A.S"/>
    <s v="900.275.698-5"/>
    <s v="Suministro, distribución y administración de insumos de aseo y cafetería para el Fondo de Valorización del Municipio de Medellín"/>
    <s v="MC 004 DE 2022"/>
    <m/>
    <m/>
    <m/>
    <x v="4"/>
    <x v="4"/>
    <x v="3"/>
    <n v="1"/>
    <n v="9386867"/>
    <d v="2022-06-30T00:00:00"/>
    <s v="SEIS (6) MESES "/>
    <n v="-234"/>
    <d v="2022-12-31T00:00:00"/>
    <m/>
    <s v="N/A"/>
    <s v="N/A"/>
    <s v="N/A"/>
    <s v="KELY MARCELA MACÍAS JIMÉNEZ"/>
    <s v="ADMINISTRATIVA"/>
    <s v="SUB DIRECTOR ADMINISTRATIVO Y FINANCIERO"/>
    <s v="PAULA ANDREA OTALVARO GIL"/>
    <m/>
    <m/>
    <m/>
    <m/>
    <s v="N/A"/>
    <s v="https://community.secop.gov.co/Public/Tendering/OpportunityDetail/Index?noticeUID=CO1.NTC.2956677&amp;isFromPublicArea=True&amp;isModal=False"/>
    <s v="N/A"/>
    <d v="2022-05-27T00:00:00"/>
    <s v="N/A"/>
    <d v="2023-04-30T00:00:00"/>
    <d v="2023-06-29T00:00:00"/>
    <d v="2025-06-18T00:00:00"/>
    <s v="N/A"/>
  </r>
  <r>
    <s v="FONVALMED"/>
    <s v="2022-01922"/>
    <x v="36"/>
    <s v="EDDY JAQUELINE JARAMILLO JARAMILLO"/>
    <n v="43598197"/>
    <s v="Prestación de servicios profesionales como contratista independiente, sin vínculo laboral por su propia cuenta y riesgo en el proceso de Gestión Financiera &quot;subproceso de Gestión de recaudo, inversiones y pagos&quot; en el Fondo de Valorización del Municipio de Medellín."/>
    <s v="CPS 073"/>
    <m/>
    <m/>
    <m/>
    <x v="0"/>
    <x v="6"/>
    <x v="3"/>
    <n v="1"/>
    <n v="25928406"/>
    <d v="2022-07-01T00:00:00"/>
    <s v="SEIS (6) MESES "/>
    <n v="-234"/>
    <d v="2022-12-31T00:00:00"/>
    <m/>
    <s v="N/A"/>
    <s v="N/A"/>
    <s v="N/A"/>
    <s v="NATALIA ANDREA OROZCO JARAMILLO"/>
    <s v="TESORERÍA"/>
    <s v="SUB DIRECTOR ADMINISTRATIVO Y FINANCIERO"/>
    <s v="ANA MARIA CORREA ALVAREZ"/>
    <m/>
    <m/>
    <m/>
    <m/>
    <s v="N/A"/>
    <s v="https://community.secop.gov.co/Public/Tendering/OpportunityDetail/Index?noticeUID=CO1.NTC.3003625&amp;isFromPublicArea=True&amp;isModal=False"/>
    <s v="N/A"/>
    <d v="2022-07-01T00:00:00"/>
    <s v="N/A"/>
    <d v="2023-04-30T00:00:00"/>
    <d v="2023-06-29T00:00:00"/>
    <d v="2025-06-18T00:00:00"/>
    <s v="N/A"/>
  </r>
  <r>
    <s v="FONVALMED"/>
    <s v="2022-01923"/>
    <x v="36"/>
    <s v="MARIA ALEXANDRA RODAS GALLEGO"/>
    <n v="43617401"/>
    <s v="Prestación de servicios personales como contratista independiente, sin vínculo laboral por su propia cuenta y riesgo para el apoyo a la gestión en el proceso de Gestión Administrativa &quot;Subproceso Gestión Documental&quot; del Fondo de Valorización del Municipio de Medellín"/>
    <s v="CPS 074"/>
    <m/>
    <m/>
    <m/>
    <x v="0"/>
    <x v="6"/>
    <x v="3"/>
    <n v="1"/>
    <n v="19129362"/>
    <d v="2022-07-01T00:00:00"/>
    <s v="SEIS (6) MESES "/>
    <n v="-234"/>
    <d v="2022-12-31T00:00:00"/>
    <m/>
    <s v="N/A"/>
    <s v="N/A"/>
    <s v="N/A"/>
    <s v="NATALIA ANDREA OROZCO JARAMILLO"/>
    <s v="GESTIÓN DOCUMENTAL"/>
    <s v="SUB DIRECTOR ADMINISTRATIVO Y FINANCIERO"/>
    <s v="SULY VELASQUEZ HENAO"/>
    <m/>
    <m/>
    <m/>
    <m/>
    <s v="N/A"/>
    <s v="https://community.secop.gov.co/Public/Tendering/OpportunityDetail/Index?noticeUID=CO1.NTC.3004398&amp;isFromPublicArea=True&amp;isModal=False"/>
    <s v="N/A"/>
    <d v="2022-07-01T00:00:00"/>
    <s v="N/A"/>
    <d v="2023-04-30T00:00:00"/>
    <d v="2023-06-29T00:00:00"/>
    <d v="2025-06-18T00:00:00"/>
    <s v="N/A"/>
  </r>
  <r>
    <s v="FONVALMED"/>
    <s v="2022-01924"/>
    <x v="36"/>
    <s v="PAULA ANDREA ACEVEDO GIRALDO "/>
    <n v="43160884"/>
    <s v="Prestación de servicios profesionales especializados como contratista independiente, sin vínculo laboral por su propia cuenta y riesgo en el proceso de Gestión Financiera, subproceso &quot;Planeación Financiera y Presupuestal&quot; del Fondo de Valorización del Municipio de Medellín"/>
    <s v="CPS 075"/>
    <m/>
    <m/>
    <m/>
    <x v="0"/>
    <x v="6"/>
    <x v="3"/>
    <n v="1"/>
    <n v="40104522"/>
    <d v="2022-07-01T00:00:00"/>
    <s v="SEIS (6) MESES "/>
    <n v="-234"/>
    <d v="2022-12-31T00:00:00"/>
    <m/>
    <s v="N/A"/>
    <s v="N/A"/>
    <s v="N/A"/>
    <s v="NATALIA ANDREA OROZCO JARAMILLO"/>
    <s v="PLANEACIÓN FINANCIERA Y PRESUPUESTAL"/>
    <s v="SUB DIRECTOR ADMINISTRATIVO Y FINANCIERO"/>
    <m/>
    <m/>
    <m/>
    <m/>
    <m/>
    <s v="N/A"/>
    <s v="https://community.secop.gov.co/Public/Tendering/OpportunityDetail/Index?noticeUID=CO1.NTC.3004017&amp;isFromPublicArea=True&amp;isModal=False"/>
    <s v="N/A"/>
    <d v="2022-07-01T00:00:00"/>
    <s v="N/A"/>
    <d v="2023-04-30T00:00:00"/>
    <d v="2023-06-29T00:00:00"/>
    <d v="2025-06-18T00:00:00"/>
    <s v="N/A"/>
  </r>
  <r>
    <s v="FONVALMED"/>
    <s v="2022-01925"/>
    <x v="36"/>
    <s v="CAROLINA QUINTERO BUSTAMANTE"/>
    <n v="1116254457"/>
    <s v="Prestación de servicios personales como contratista independiente, sin vínculo laboral por su propia cuenta y riesgo como apoyo a la gestión en los procesos de Gestión contractual y   Gestión Administrativa del Fondo de Valorización del Municipio de Medellín"/>
    <s v="CPS 076"/>
    <m/>
    <m/>
    <m/>
    <x v="0"/>
    <x v="6"/>
    <x v="3"/>
    <n v="1"/>
    <n v="19129362"/>
    <d v="2022-07-01T00:00:00"/>
    <s v="SEIS (6) MESES "/>
    <n v="-234"/>
    <d v="2022-12-31T00:00:00"/>
    <m/>
    <s v="N/A"/>
    <s v="N/A"/>
    <s v="N/A"/>
    <s v="CLARA MARCELA SERNA VASCO"/>
    <s v="GESTIÓN CONTRACTUAL"/>
    <s v="SUB DIRECTOR ADMINISTRATIVO Y FINANCIERO"/>
    <s v="LEON DAVID QUINTERO RESTREPO"/>
    <m/>
    <m/>
    <m/>
    <m/>
    <s v="N/A"/>
    <s v="https://community.secop.gov.co/Public/Tendering/OpportunityDetail/Index?noticeUID=CO1.NTC.3003820&amp;isFromPublicArea=True&amp;isModal=False"/>
    <s v="N/A"/>
    <d v="2022-07-01T00:00:00"/>
    <s v="N/A"/>
    <d v="2023-04-30T00:00:00"/>
    <d v="2023-06-29T00:00:00"/>
    <d v="2025-06-18T00:00:00"/>
    <s v="N/A"/>
  </r>
  <r>
    <s v="FONVALMED"/>
    <s v="2022-01926"/>
    <x v="36"/>
    <s v="DIANA LUCÍA GÓMEZ MARÍN"/>
    <n v="1152198407"/>
    <s v="Prestación de servicios profesionales como contratista independiente, sin vínculo laboral por su propia cuenta y riesgo como profesional en los Proceso de Gestión Financiera y Administración de la Contribución del Fondo de Valorización del Municipio de Medellín"/>
    <s v="CPS 077"/>
    <m/>
    <m/>
    <m/>
    <x v="0"/>
    <x v="6"/>
    <x v="3"/>
    <n v="1"/>
    <n v="25928406"/>
    <d v="2022-07-01T00:00:00"/>
    <s v="SEIS (6) MESES "/>
    <n v="-234"/>
    <d v="2022-12-31T00:00:00"/>
    <m/>
    <s v="N/A"/>
    <s v="N/A"/>
    <s v="N/A"/>
    <s v="NATALIA ANDREA OROZCO JARAMILLO"/>
    <s v="CONTABILIDAD"/>
    <s v="SUB DIRECTOR ADMINISTRATIVO Y FINANCIERO"/>
    <s v="MANUEL SALVADOR OLIVEROS CASTRILLON"/>
    <m/>
    <m/>
    <m/>
    <m/>
    <s v="N/A"/>
    <s v="https://community.secop.gov.co/Public/Tendering/OpportunityDetail/Index?noticeUID=CO1.NTC.3003647&amp;isFromPublicArea=True&amp;isModal=False"/>
    <s v="N/A"/>
    <d v="2022-07-01T00:00:00"/>
    <s v="N/A"/>
    <d v="2023-04-30T00:00:00"/>
    <d v="2023-06-29T00:00:00"/>
    <d v="2025-06-18T00:00:00"/>
    <s v="N/A"/>
  </r>
  <r>
    <s v="FONVALMED"/>
    <s v="2022-01927"/>
    <x v="36"/>
    <s v="DEICY DAYANA RESTREPO BOLIVAR"/>
    <n v="1020461199"/>
    <s v="Prestación de servicios personales como contratista independiente, sin vínculo laboral por su propia cuenta y riesgo para el apoyo a la gestión en el proceso de gestión administrativa &quot;subproceso gestión documental&quot; del Fondo de Valorización del Municipio de Medellín"/>
    <s v="CPS 078"/>
    <m/>
    <m/>
    <m/>
    <x v="0"/>
    <x v="6"/>
    <x v="3"/>
    <n v="1"/>
    <n v="19129362"/>
    <d v="2022-07-01T00:00:00"/>
    <s v="SEIS (6) MESES "/>
    <n v="-234"/>
    <d v="2022-12-31T00:00:00"/>
    <m/>
    <s v="N/A"/>
    <s v="N/A"/>
    <s v="N/A"/>
    <s v="CLARA MARCELA SERNA VASCO"/>
    <s v="GESTIÓN DOCUMENTAL"/>
    <s v="SUB DIRECTOR ADMINISTRATIVO Y FINANCIERO"/>
    <s v="SULY VELASQUEZ HENAO"/>
    <m/>
    <m/>
    <m/>
    <m/>
    <s v="N/A"/>
    <s v="https://community.secop.gov.co/Public/Tendering/OpportunityDetail/Index?noticeUID=CO1.NTC.3004024&amp;isFromPublicArea=True&amp;isModal=False"/>
    <s v="N/A"/>
    <d v="2022-07-01T00:00:00"/>
    <s v="N/A"/>
    <d v="2023-04-30T00:00:00"/>
    <d v="2023-06-29T00:00:00"/>
    <d v="2025-06-18T00:00:00"/>
    <s v="N/A"/>
  </r>
  <r>
    <s v="FONVALMED"/>
    <s v="2022-01928"/>
    <x v="36"/>
    <s v="SULY MARYORY VELASQUEZ HENAO"/>
    <n v="21853748"/>
    <s v="Prestación de servicios personales como contratista independiente, sin vínculo laboral por su propia cuenta y riesgo, como apoyo a la gestión en el proceso de Gestión Administrativa &quot;Subproceso de Gestión documental&quot; del Fondo de Valorización del Municipio de Medellín."/>
    <s v="CPS 079"/>
    <m/>
    <m/>
    <m/>
    <x v="0"/>
    <x v="6"/>
    <x v="1"/>
    <n v="0.67"/>
    <n v="22928850"/>
    <d v="2022-07-01T00:00:00"/>
    <s v="SEIS (6) MESES "/>
    <s v="OK"/>
    <d v="2022-12-31T00:00:00"/>
    <d v="2022-10-31T00:00:00"/>
    <s v="N/A"/>
    <s v="N/A"/>
    <s v="N/A"/>
    <s v="CLARA MARCELA SERNA VASCO"/>
    <s v="GESTIÓN DOCUMENTAL"/>
    <s v="SUB DIRECTOR ADMINISTRATIVO Y FINANCIERO"/>
    <m/>
    <m/>
    <m/>
    <m/>
    <m/>
    <s v="N/A"/>
    <s v="https://community.secop.gov.co/Public/Tendering/OpportunityDetail/Index?noticeUID=CO1.NTC.3004591&amp;isFromPublicArea=True&amp;isModal=False"/>
    <s v="N/A"/>
    <d v="2022-07-01T00:00:00"/>
    <s v="N/A"/>
    <d v="2023-04-30T00:00:00"/>
    <d v="2023-06-29T00:00:00"/>
    <d v="2025-06-18T00:00:00"/>
    <s v="N/A"/>
  </r>
  <r>
    <s v="FONVALMED"/>
    <s v="2022-01929"/>
    <x v="36"/>
    <s v="FRANCISCO JAVIER GONZÁLEZ QUINTERO"/>
    <n v="70114463"/>
    <s v="Prestación de servicios personales como contratista independiente, sin vínculo laboral por su propia cuenta y riesgo como tramitador y apoyo a la gestión del proceso de Gestión Administrativa del Fondo de Valorización del Municipio de Medellín"/>
    <s v="CPS 080"/>
    <m/>
    <m/>
    <m/>
    <x v="0"/>
    <x v="6"/>
    <x v="3"/>
    <n v="1"/>
    <n v="15264108"/>
    <d v="2022-07-01T00:00:00"/>
    <s v="SEIS (6) MESES "/>
    <n v="-234"/>
    <d v="2022-12-31T00:00:00"/>
    <m/>
    <s v="N/A"/>
    <s v="N/A"/>
    <s v="N/A"/>
    <s v="CLARA MARCELA SERNA VASCO"/>
    <s v="GESTIÓN DOCUMENTAL"/>
    <s v="SUB DIRECTOR ADMINISTRATIVO Y FINANCIERO"/>
    <s v="SULY VELASQUEZ HENAO"/>
    <m/>
    <m/>
    <m/>
    <m/>
    <s v="N/A"/>
    <s v="https://community.secop.gov.co/Public/Tendering/OpportunityDetail/Index?noticeUID=CO1.NTC.3003899&amp;isFromPublicArea=True&amp;isModal=False"/>
    <s v="N/A"/>
    <d v="2022-07-01T00:00:00"/>
    <s v="N/A"/>
    <d v="2023-04-30T00:00:00"/>
    <d v="2023-06-29T00:00:00"/>
    <d v="2025-06-18T00:00:00"/>
    <s v="N/A"/>
  </r>
  <r>
    <s v="FONVALMED"/>
    <s v="2022-01930"/>
    <x v="36"/>
    <s v="LUISA FERNANDA JIMENEZ TABORDA "/>
    <n v="1214729156"/>
    <s v="Prestación de servicios personales como contratista independiente, sin vínculo laboral por su propia cuenta y riesgo como apoyo en el Proceso de Gestión Financiera y administración de la contribución del Fondo de Valorización del Municipio de Medellín"/>
    <s v="CPS 081"/>
    <m/>
    <m/>
    <m/>
    <x v="0"/>
    <x v="6"/>
    <x v="3"/>
    <n v="1"/>
    <n v="19129362"/>
    <d v="2022-07-01T00:00:00"/>
    <s v="SEIS (6) MESES "/>
    <n v="-234"/>
    <d v="2022-12-31T00:00:00"/>
    <m/>
    <s v="N/A"/>
    <s v="N/A"/>
    <s v="N/A"/>
    <s v="NATALIA ANDREA OROZCO JARAMILLO"/>
    <s v="PLANEACIÓN FINANCIERA Y PRESUPUESTAL"/>
    <s v="SUB DIRECTOR ADMINISTRATIVO Y FINANCIERO"/>
    <s v="PAULA ACEVEDO GIRALDO"/>
    <m/>
    <m/>
    <m/>
    <m/>
    <s v="N/A"/>
    <s v="https://community.secop.gov.co/Public/Tendering/OpportunityDetail/Index?noticeUID=CO1.NTC.3004315&amp;isFromPublicArea=True&amp;isModal=False"/>
    <s v="N/A"/>
    <d v="2022-07-01T00:00:00"/>
    <s v="N/A"/>
    <d v="2023-04-30T00:00:00"/>
    <d v="2023-06-29T00:00:00"/>
    <d v="2025-06-18T00:00:00"/>
    <s v="N/A"/>
  </r>
  <r>
    <s v="FONVALMED"/>
    <s v="2022-01931"/>
    <x v="36"/>
    <s v="JOSE BOLIVAR AROCA MARQUEZ"/>
    <n v="8431365"/>
    <s v="Prestación de servicios profesionales especializados como contratista independiente, sin vínculo laboral por su propia cuenta y riesgo, como Ingeniero en el proceso de Administración de Obras por Valorización del Fondo de Valorización del Municipio de Medellín"/>
    <s v="CPS 082"/>
    <m/>
    <m/>
    <m/>
    <x v="0"/>
    <x v="6"/>
    <x v="1"/>
    <n v="0.18"/>
    <n v="45000000"/>
    <d v="2022-07-01T00:00:00"/>
    <s v="SEIS (6) MESES "/>
    <s v="OK"/>
    <d v="2022-12-31T00:00:00"/>
    <d v="2022-08-03T00:00:00"/>
    <s v="N/A"/>
    <s v="N/A"/>
    <s v="N/A"/>
    <s v="CLARA MARCELA SERNA VASCO"/>
    <s v="ADMINISTRACIÓN DE OBRAS POR VALORIZACIÓN"/>
    <s v="SUB DIRECTOR ADMINISTRATIVO Y FINANCIERO"/>
    <m/>
    <m/>
    <m/>
    <m/>
    <m/>
    <s v="N/A"/>
    <s v="https://community.secop.gov.co/Public/Tendering/ContractNoticePhases/View?PPI=CO1.PPI.19259984&amp;isFromPublicArea=True&amp;isModal=False"/>
    <s v="N/A"/>
    <d v="2022-07-01T00:00:00"/>
    <s v="N/A"/>
    <d v="2023-04-30T00:00:00"/>
    <d v="2023-06-29T00:00:00"/>
    <d v="2025-06-18T00:00:00"/>
    <s v="N/A"/>
  </r>
  <r>
    <s v="FONVALMED"/>
    <s v="2022-01932"/>
    <x v="36"/>
    <s v="YASSER ISSA ZAPATA"/>
    <n v="1152683822"/>
    <s v="Prestación de servicios personales como contratista independiente, sin vínculo laboral por su propia cuenta y riesgo, como apoyo a la gestión en el Proceso de Tecnología de la Información del Fondo de Valorización del Municipio de Medellín"/>
    <s v="CPS 083"/>
    <m/>
    <m/>
    <m/>
    <x v="0"/>
    <x v="6"/>
    <x v="3"/>
    <n v="1"/>
    <n v="22928850"/>
    <d v="2022-07-01T00:00:00"/>
    <s v="SEIS (6) MESES "/>
    <n v="-234"/>
    <d v="2022-12-31T00:00:00"/>
    <m/>
    <s v="N/A"/>
    <s v="N/A"/>
    <s v="N/A"/>
    <s v="CLARA MARCELA SERNA VASCO"/>
    <s v="TECNOLOGÍA DE LA INFORMACIÓN"/>
    <s v="SUB DIRECTOR ADMINISTRATIVO Y FINANCIERO"/>
    <m/>
    <m/>
    <m/>
    <m/>
    <m/>
    <s v="N/A"/>
    <s v="https://community.secop.gov.co/Public/Tendering/OpportunityDetail/Index?noticeUID=CO1.NTC.3004455&amp;isFromPublicArea=True&amp;isModal=False"/>
    <s v="N/A"/>
    <d v="2022-07-01T00:00:00"/>
    <s v="N/A"/>
    <d v="2023-04-30T00:00:00"/>
    <d v="2023-06-29T00:00:00"/>
    <d v="2025-06-18T00:00:00"/>
    <s v="N/A"/>
  </r>
  <r>
    <s v="FONVALMED"/>
    <s v="2022-01933"/>
    <x v="36"/>
    <s v="LEON DAVID QUINTERO RESTREPO"/>
    <n v="71274502"/>
    <s v="Prestación de servicios profesionales especializados como contratista independiente, sin vínculo laboral por su propia cuenta y riesgo como Abogado en el proceso de Gestión Contractual del Fondo de Valorización del Municipio de Medellín."/>
    <s v="CPS 084"/>
    <m/>
    <m/>
    <m/>
    <x v="0"/>
    <x v="6"/>
    <x v="3"/>
    <n v="1"/>
    <n v="45000000"/>
    <d v="2022-07-01T00:00:00"/>
    <s v="SEIS (6) MESES "/>
    <n v="-234"/>
    <d v="2022-12-31T00:00:00"/>
    <m/>
    <s v="N/A"/>
    <s v="N/A"/>
    <s v="N/A"/>
    <s v="CLARA MARCELA SERNA VASCO"/>
    <s v="GESTIÓN CONTRACTUAL"/>
    <s v="SUB DIRECTOR ADMINISTRATIVO Y FINANCIERO"/>
    <m/>
    <m/>
    <m/>
    <m/>
    <m/>
    <s v="N/A"/>
    <s v="https://community.secop.gov.co/Public/Tendering/OpportunityDetail/Index?noticeUID=CO1.NTC.3004734&amp;isFromPublicArea=True&amp;isModal=False"/>
    <s v="N/A"/>
    <d v="2022-07-01T00:00:00"/>
    <s v="N/A"/>
    <d v="2023-04-30T00:00:00"/>
    <d v="2023-06-29T00:00:00"/>
    <d v="2025-06-18T00:00:00"/>
    <s v="N/A"/>
  </r>
  <r>
    <s v="FONVALMED"/>
    <s v="2022-01934"/>
    <x v="36"/>
    <s v="DIANA MARCELA SIERRA VALENCIA"/>
    <n v="1128406377"/>
    <s v="Prestación de servicios profesionales especializados como contratista independiente, sin vínculo laboral por su propia cuenta y riesgo, en el proceso de Administración de la Contribución &quot;subprocesos de Facturación y Cartera&quot; del Fondo de Valorización del Municipio de Medellín"/>
    <s v="CPS 085"/>
    <m/>
    <m/>
    <m/>
    <x v="0"/>
    <x v="6"/>
    <x v="3"/>
    <n v="1"/>
    <n v="40104522"/>
    <d v="2022-07-01T00:00:00"/>
    <s v="SEIS (6) MESES "/>
    <n v="-234"/>
    <d v="2022-12-31T00:00:00"/>
    <m/>
    <s v="N/A"/>
    <s v="N/A"/>
    <s v="N/A"/>
    <s v="NATALIA ANDREA OROZCO JARAMILLO"/>
    <s v="FINANCIERA"/>
    <s v="SUB DIRECTOR ADMINISTRATIVO Y FINANCIERO"/>
    <m/>
    <m/>
    <m/>
    <m/>
    <m/>
    <s v="N/A"/>
    <s v="https://community.secop.gov.co/Public/Tendering/OpportunityDetail/Index?noticeUID=CO1.NTC.3004326&amp;isFromPublicArea=True&amp;isModal=False"/>
    <s v="N/A"/>
    <d v="2022-07-01T00:00:00"/>
    <s v="N/A"/>
    <d v="2023-04-30T00:00:00"/>
    <d v="2023-06-29T00:00:00"/>
    <d v="2025-06-18T00:00:00"/>
    <s v="N/A"/>
  </r>
  <r>
    <s v="FONVALMED"/>
    <s v="2022-01935"/>
    <x v="36"/>
    <s v="ANA MARÍA JARAMILLO VERGARA"/>
    <n v="1035851059"/>
    <s v="Prestación de servicios profesionales como contratista independiente, sin vínculo laboral por su propia cuenta y riesgo, como Abogada en el Proceso de Gestión jurídica &quot;Subproceso de trámites legales&quot; del Fondo de Valorización del Municipio de Medellín"/>
    <s v="CPS 086"/>
    <m/>
    <m/>
    <m/>
    <x v="0"/>
    <x v="6"/>
    <x v="1"/>
    <n v="0.33"/>
    <n v="32698194"/>
    <d v="2022-07-01T00:00:00"/>
    <s v="SEIS (6) MESES "/>
    <s v="OK"/>
    <d v="2022-12-31T00:00:00"/>
    <d v="2022-08-31T00:00:00"/>
    <s v="N/A"/>
    <s v="N/A"/>
    <s v="N/A"/>
    <s v="NATALIA ANDREA OROZCO JARAMILLO"/>
    <s v="TRÁMITES LEGALES"/>
    <s v="SUB DIRECTOR ADMINISTRATIVO Y FINANCIERO"/>
    <s v="MIGUEL ANGEL MIRANDA"/>
    <m/>
    <m/>
    <m/>
    <m/>
    <s v="N/A"/>
    <s v="https://community.secop.gov.co/Public/Tendering/OpportunityDetail/Index?noticeUID=CO1.NTC.3004419&amp;isFromPublicArea=True&amp;isModal=False"/>
    <s v="N/A"/>
    <d v="2022-07-01T00:00:00"/>
    <s v="N/A"/>
    <d v="2023-04-30T00:00:00"/>
    <d v="2023-06-29T00:00:00"/>
    <d v="2025-06-18T00:00:00"/>
    <s v="N/A"/>
  </r>
  <r>
    <s v="FONVALMED"/>
    <s v="2022-01936"/>
    <x v="36"/>
    <s v="HOWAR GABRIEL DAVILA ANGULO"/>
    <n v="11803942"/>
    <s v="Prestación de servicios personales como contratista independiente, sin vínculo laboral por su propia cuenta y riesgo como Apoyo a la Gestión en el Proceso de Administración de Obras por Valorización del Fondo de Valorización del Municipio de Medellín"/>
    <s v="CPS 087"/>
    <m/>
    <m/>
    <m/>
    <x v="0"/>
    <x v="6"/>
    <x v="3"/>
    <n v="1"/>
    <n v="22928856"/>
    <d v="2022-07-01T00:00:00"/>
    <s v="SEIS (6) MESES "/>
    <n v="-234"/>
    <d v="2022-12-31T00:00:00"/>
    <m/>
    <s v="N/A"/>
    <s v="N/A"/>
    <s v="N/A"/>
    <s v="CLARA MARCELA SERNA VASCO"/>
    <s v="ADMINISTRACIÓN DE OBRAS POR VALORIZACIÓN"/>
    <s v="SUB DIRECTOR ADMINISTRATIVO Y FINANCIERO"/>
    <s v="JOSE BOLIVAR AROCA"/>
    <m/>
    <m/>
    <m/>
    <m/>
    <s v="N/A"/>
    <s v="https://community.secop.gov.co/Public/Tendering/OpportunityDetail/Index?noticeUID=CO1.NTC.3004498&amp;isFromPublicArea=True&amp;isModal=False"/>
    <s v="N/A"/>
    <d v="2022-07-01T00:00:00"/>
    <s v="N/A"/>
    <d v="2023-04-30T00:00:00"/>
    <d v="2023-06-29T00:00:00"/>
    <d v="2025-06-18T00:00:00"/>
    <s v="N/A"/>
  </r>
  <r>
    <s v="FONVALMED"/>
    <s v="2022-01937"/>
    <x v="36"/>
    <s v="JOHN LESVIS MORENO PEREA"/>
    <n v="12022840"/>
    <s v="Prestación de servicios personales como contratista independiente, sin vínculo laboral por su propia cuenta y riesgo, como apoyo a la gestión en el proceso de Tecnología de la Información del Fondo de Valorización del Municipio de Medellín"/>
    <s v="CPS 088"/>
    <m/>
    <m/>
    <m/>
    <x v="0"/>
    <x v="6"/>
    <x v="3"/>
    <n v="1"/>
    <n v="19129362"/>
    <d v="2022-07-01T00:00:00"/>
    <s v="SEIS (6) MESES "/>
    <n v="-234"/>
    <d v="2022-12-31T00:00:00"/>
    <m/>
    <s v="N/A"/>
    <s v="N/A"/>
    <s v="N/A"/>
    <s v="CLARA MARCELA SERNA VASCO"/>
    <s v="TECNOLOGÍA DE LA INFORMACIÓN"/>
    <s v="SUB DIRECTOR ADMINISTRATIVO Y FINANCIERO"/>
    <m/>
    <m/>
    <m/>
    <m/>
    <m/>
    <s v="N/A"/>
    <s v="https://community.secop.gov.co/Public/Tendering/OpportunityDetail/Index?noticeUID=CO1.NTC.3004782&amp;isFromPublicArea=True&amp;isModal=False"/>
    <s v="N/A"/>
    <d v="2022-07-01T00:00:00"/>
    <s v="N/A"/>
    <d v="2023-04-30T00:00:00"/>
    <d v="2023-06-29T00:00:00"/>
    <d v="2025-06-18T00:00:00"/>
    <s v="N/A"/>
  </r>
  <r>
    <s v="FONVALMED"/>
    <s v="2022-01938"/>
    <x v="36"/>
    <s v="ANGELICA MONTERROSA RODRÍGUEZ "/>
    <n v="1017182029"/>
    <s v="Prestación de servicios profesionales como contratista independiente, sin vínculo laboral por su propia cuenta y riesgo en el proceso de Administración de Obras por Valorización del Fondo de Valorización del Municipio de Medellín"/>
    <s v="CPS 089"/>
    <m/>
    <m/>
    <m/>
    <x v="0"/>
    <x v="6"/>
    <x v="3"/>
    <n v="1"/>
    <n v="32698194"/>
    <d v="2022-07-01T00:00:00"/>
    <s v="SEIS (6) MESES "/>
    <n v="-234"/>
    <d v="2022-12-31T00:00:00"/>
    <m/>
    <s v="N/A"/>
    <s v="N/A"/>
    <s v="N/A"/>
    <s v="NATALIA ANDREA OROZCO JARAMILLO"/>
    <s v="ADMINISTRACIÓN DE OBRAS POR VALORIZACIÓN"/>
    <s v="SUB DIRECTOR ADMINISTRATIVO Y FINANCIERO"/>
    <s v="JOSE BOLIVAR AROCA"/>
    <m/>
    <m/>
    <m/>
    <m/>
    <s v="N/A"/>
    <s v="https://community.secop.gov.co/Public/Tendering/OpportunityDetail/Index?noticeUID=CO1.NTC.3004162&amp;isFromPublicArea=True&amp;isModal=False"/>
    <s v="N/A"/>
    <d v="2022-07-01T00:00:00"/>
    <s v="N/A"/>
    <d v="2023-04-30T00:00:00"/>
    <d v="2023-06-29T00:00:00"/>
    <d v="2025-06-18T00:00:00"/>
    <s v="N/A"/>
  </r>
  <r>
    <s v="FONVALMED"/>
    <s v="2022-01939"/>
    <x v="36"/>
    <s v="DANIEL MAURICIO SARMIENTO TORRES"/>
    <n v="1061739153"/>
    <s v="Prestación de servicios profesionales como contratista independiente, sin vínculo laboral por su propia cuenta y riesgo, como Ingeniero(a) Ambiental de apoyo a la gestión en las actividades del componente ambiental de los proyectos, en el Fondo de Valorización del Municipio de Medellín."/>
    <s v="CPS 090"/>
    <m/>
    <m/>
    <m/>
    <x v="0"/>
    <x v="6"/>
    <x v="3"/>
    <n v="1"/>
    <n v="32698194"/>
    <d v="2022-07-01T00:00:00"/>
    <s v="SEIS (6) MESES "/>
    <n v="-234"/>
    <d v="2022-12-31T00:00:00"/>
    <m/>
    <s v="N/A"/>
    <s v="N/A"/>
    <s v="N/A"/>
    <s v="CLARA MARCELA SERNA VASCO"/>
    <s v="ADMINISTRACIÓN DE OBRAS POR VALORIZACIÓN"/>
    <s v="SUB DIRECTOR ADMINISTRATIVO Y FINANCIERO"/>
    <s v="JOSE BOLIVAR AROCA"/>
    <m/>
    <m/>
    <m/>
    <m/>
    <s v="N/A"/>
    <s v="https://community.secop.gov.co/Public/Tendering/OpportunityDetail/Index?noticeUID=CO1.NTC.3005026&amp;isFromPublicArea=True&amp;isModal=False"/>
    <s v="N/A"/>
    <d v="2022-07-01T00:00:00"/>
    <s v="N/A"/>
    <d v="2023-04-30T00:00:00"/>
    <d v="2023-06-29T00:00:00"/>
    <d v="2025-06-18T00:00:00"/>
    <s v="N/A"/>
  </r>
  <r>
    <s v="FONVALMED"/>
    <s v="2022-01940"/>
    <x v="36"/>
    <s v="ÁNGELA MARÍA CORREA AGUDELO"/>
    <n v="43610683"/>
    <s v="Prestación de servicios profesionales especializados como contratista independiente, sin vínculo laboral por su propia cuenta y riesgo, Proceso de Gestión Jurídica &quot;subproceso de Gestión de cobros&quot; del Fondo de Valorización del Municipio de Medellín"/>
    <s v="CPS 091"/>
    <m/>
    <m/>
    <m/>
    <x v="0"/>
    <x v="6"/>
    <x v="1"/>
    <n v="0.19"/>
    <n v="38648202"/>
    <d v="2022-07-01T00:00:00"/>
    <s v="SEIS (6) MESES "/>
    <s v="OK"/>
    <d v="2022-12-31T00:00:00"/>
    <d v="2022-08-04T00:00:00"/>
    <s v="N/A"/>
    <s v="N/A"/>
    <s v="N/A"/>
    <s v="CLARA MARCELA SERNA VASCO"/>
    <s v="GESTIÓN DE COBROS"/>
    <s v="SUB DIRECTOR ADMINISTRATIVO Y FINANCIERO"/>
    <m/>
    <m/>
    <m/>
    <m/>
    <m/>
    <s v="N/A"/>
    <s v="https://community.secop.gov.co/Public/Tendering/OpportunityDetail/Index?noticeUID=CO1.NTC.3005046&amp;isFromPublicArea=True&amp;isModal=False"/>
    <s v="N/A"/>
    <d v="2022-07-01T00:00:00"/>
    <s v="N/A"/>
    <d v="2023-04-30T00:00:00"/>
    <d v="2023-06-29T00:00:00"/>
    <d v="2025-06-18T00:00:00"/>
    <s v="N/A"/>
  </r>
  <r>
    <s v="FONVALMED"/>
    <s v="2022-01942"/>
    <x v="36"/>
    <s v="DAVID SANTIAGO HUERTAS CASTAÑO"/>
    <n v="1069925474"/>
    <s v="Prestación de servicios profesionales como contratista independiente, sin vínculo laboral por su propia cuenta y riesgo en el Proceso de Planeación Estratégica y en el Proceso Conceptualización, estructuración y diseño del Fondo de Valorización del Municipio de Medellín"/>
    <s v="CPS 092"/>
    <m/>
    <m/>
    <m/>
    <x v="0"/>
    <x v="6"/>
    <x v="3"/>
    <n v="1"/>
    <n v="28798950"/>
    <d v="2022-07-01T00:00:00"/>
    <s v="SEIS (6) MESES "/>
    <n v="-234"/>
    <d v="2022-12-31T00:00:00"/>
    <m/>
    <s v="N/A"/>
    <s v="N/A"/>
    <s v="N/A"/>
    <s v="CLARA MARCELA SERNA VASCO"/>
    <s v="PREFACTIBILIDAD"/>
    <s v="SUB DIRECTOR ADMINISTRATIVO Y FINANCIERO"/>
    <s v="JULIAN CHICA VALENCIA"/>
    <m/>
    <m/>
    <m/>
    <m/>
    <s v="N/A"/>
    <s v="https://community.secop.gov.co/Public/Tendering/OpportunityDetail/Index?noticeUID=CO1.NTC.3004953&amp;isFromPublicArea=True&amp;isModal=False"/>
    <s v="N/A"/>
    <d v="2022-07-01T00:00:00"/>
    <s v="N/A"/>
    <d v="2023-04-30T00:00:00"/>
    <d v="2023-06-29T00:00:00"/>
    <d v="2025-06-18T00:00:00"/>
    <s v="N/A"/>
  </r>
  <r>
    <s v="FONVALMED"/>
    <s v="2022-01943"/>
    <x v="36"/>
    <s v="JUAN ESTEBAN MONTOYA OCAMPO"/>
    <n v="1035415829"/>
    <s v="Prestación de servicios profesionales como contratista independiente, sin vínculo laboral por su propia cuenta y riesgo como apoyo a la gestión en el proceso de Gestión Financiera &quot;Subproceso Gestión contable&quot; del Fondo de Valorización del Municipio de Medellín."/>
    <s v="CPS 093"/>
    <m/>
    <m/>
    <m/>
    <x v="0"/>
    <x v="6"/>
    <x v="3"/>
    <n v="1"/>
    <n v="25928406"/>
    <d v="2022-07-01T00:00:00"/>
    <s v="SEIS (6) MESES "/>
    <n v="-234"/>
    <d v="2022-12-31T00:00:00"/>
    <m/>
    <s v="N/A"/>
    <s v="N/A"/>
    <s v="N/A"/>
    <s v="NATALIA ANDREA OROZCO JARAMILLO"/>
    <s v="CONTABILIDAD"/>
    <s v="SUB DIRECTOR ADMINISTRATIVO Y FINANCIERO"/>
    <s v="MANUEL SALVADOR OLIVEROS CASTRILLON"/>
    <m/>
    <m/>
    <m/>
    <m/>
    <s v="N/A"/>
    <s v="https://community.secop.gov.co/Public/Tendering/OpportunityDetail/Index?noticeUID=CO1.NTC.3004707&amp;isFromPublicArea=True&amp;isModal=False"/>
    <s v="N/A"/>
    <d v="2022-07-01T00:00:00"/>
    <s v="N/A"/>
    <d v="2023-04-30T00:00:00"/>
    <d v="2023-06-29T00:00:00"/>
    <d v="2025-06-18T00:00:00"/>
    <s v="N/A"/>
  </r>
  <r>
    <s v="FONVALMED"/>
    <s v="2022-01944"/>
    <x v="36"/>
    <s v="MARIA CAMILA CANO CASTRO"/>
    <n v="1017207015"/>
    <s v="Prestación de servicios profesionales como contratista independiente sin vínculo laboral por su propia cuenta y riesgo como apoyo al proceso de Gestión Contractual del Fondo de Valorización del Municipio de Medellín"/>
    <s v="CPS 094"/>
    <m/>
    <m/>
    <m/>
    <x v="0"/>
    <x v="6"/>
    <x v="1"/>
    <n v="1"/>
    <n v="32698194"/>
    <d v="2022-07-01T00:00:00"/>
    <s v="TRES (3) MESES "/>
    <s v="OK"/>
    <d v="2022-09-30T00:00:00"/>
    <m/>
    <s v="N/A"/>
    <s v="N/A"/>
    <s v="N/A"/>
    <s v="NATALIA ANDREA OROZCO JARAMILLO"/>
    <s v="GESTIÓN CONTRACTUAL"/>
    <s v="SUB DIRECTOR ADMINISTRATIVO Y FINANCIERO"/>
    <s v="LEON DAVID QUINTERO RESTREPO"/>
    <m/>
    <m/>
    <m/>
    <m/>
    <s v="N/A"/>
    <s v="https://community.secop.gov.co/Public/Tendering/OpportunityDetail/Index?noticeUID=CO1.NTC.3006252&amp;isFromPublicArea=True&amp;isModal=False"/>
    <s v="N/A"/>
    <d v="2022-07-01T00:00:00"/>
    <s v="N/A"/>
    <d v="2023-01-28T00:00:00"/>
    <d v="2023-03-29T00:00:00"/>
    <d v="2025-03-18T00:00:00"/>
    <s v="N/A"/>
  </r>
  <r>
    <s v="FONVALMED"/>
    <s v="2022-01945"/>
    <x v="36"/>
    <s v="BEATRIZ ELENA ALVAREZ FRANCO"/>
    <n v="43094491"/>
    <s v="Prestación de servicios profesionales como contratista independiente, sin vínculo laboral por su propia cuenta y riesgo en el proceso de servicio al ciudadano y en el Proceso de Conceptualización, Estructuración y Diseño de proyectos del fondo de Valorización del Municipio de Medellín."/>
    <s v="CPS 095"/>
    <m/>
    <m/>
    <m/>
    <x v="0"/>
    <x v="6"/>
    <x v="3"/>
    <n v="1"/>
    <n v="32698194"/>
    <d v="2022-07-01T00:00:00"/>
    <s v="SEIS (6) MESES "/>
    <n v="-234"/>
    <d v="2022-12-31T00:00:00"/>
    <m/>
    <s v="N/A"/>
    <s v="N/A"/>
    <s v="N/A"/>
    <s v="NATALIA ANDREA OROZCO JARAMILLO"/>
    <s v="SERVICIO AL CONTRIBUYENTE"/>
    <s v="SUB DIRECTOR ADMINISTRATIVO Y FINANCIERO"/>
    <m/>
    <m/>
    <m/>
    <m/>
    <m/>
    <s v="N/A"/>
    <s v="https://community.secop.gov.co/Public/Tendering/OpportunityDetail/Index?noticeUID=CO1.NTC.3004530&amp;isFromPublicArea=True&amp;isModal=False"/>
    <s v="N/A"/>
    <d v="2022-07-01T00:00:00"/>
    <s v="N/A"/>
    <d v="2023-04-30T00:00:00"/>
    <d v="2023-06-29T00:00:00"/>
    <d v="2025-06-18T00:00:00"/>
    <s v="N/A"/>
  </r>
  <r>
    <s v="FONVALMED"/>
    <s v="2022-01946"/>
    <x v="36"/>
    <s v="SOCIEDAD OPERADORA DE AEROPUERTOS CENTRO NORTE S.A.S (AIRPLAN S.AS "/>
    <s v="900.205.407-1"/>
    <s v="Arrendamiento de inmuebles localizados en el Municipio de Medellín Cr. 65A No. 13-157, Aeropuerto Olaya Herrera, destinado para el funcionamiento del Fondo de Valorización del Municipio de Medellín, con la disponibilidad de espacio para los equipos, funcionarios y contratistas."/>
    <s v="CD-010-2022"/>
    <m/>
    <m/>
    <m/>
    <x v="0"/>
    <x v="4"/>
    <x v="2"/>
    <n v="1"/>
    <n v="174307225"/>
    <d v="2022-07-01T00:00:00"/>
    <s v="SIETE (07) MESES "/>
    <n v="-203"/>
    <d v="2023-01-31T00:00:00"/>
    <m/>
    <s v="UN (01) MES"/>
    <s v="N/A"/>
    <n v="27625128"/>
    <s v="CLARA MARCELA SERNA VASCO"/>
    <s v="ADMINISTRATIVA"/>
    <s v="SUB DIRECTOR ADMINISTRATIVO Y FINANCIERO"/>
    <s v="PAULA ANDREA OTALVARO GIL"/>
    <m/>
    <m/>
    <m/>
    <m/>
    <s v="N/A"/>
    <s v="https://community.secop.gov.co/Public/Tendering/OpportunityDetail/Index?noticeUID=CO1.NTC.3004259&amp;isFromPublicArea=True&amp;isModal=False"/>
    <s v="N/A"/>
    <d v="2022-07-01T00:00:00"/>
    <s v="N/A"/>
    <d v="2023-05-31T00:00:00"/>
    <d v="2023-07-30T00:00:00"/>
    <d v="2025-07-19T00:00:00"/>
    <s v="N/A"/>
  </r>
  <r>
    <s v="FONVALMED"/>
    <s v="2022-01947"/>
    <x v="36"/>
    <s v="NATALIA ANDREA OROZCO JARAMILLO "/>
    <n v="43922875"/>
    <s v="Prestación de servicios profesionales como contratista independiente, sin vínculo laboral por su propia cuenta y riesgo como Abogado (a) en el proceso de Gestión Contractual del Fondo de Valorización del Municipio de Medellín"/>
    <s v="CPS 096"/>
    <m/>
    <m/>
    <m/>
    <x v="0"/>
    <x v="6"/>
    <x v="1"/>
    <n v="0.25"/>
    <n v="32698194"/>
    <d v="2022-07-01T00:00:00"/>
    <s v="SEIS (6) MESES "/>
    <s v="OK"/>
    <d v="2022-12-31T00:00:00"/>
    <d v="2022-08-16T00:00:00"/>
    <s v="N/A"/>
    <s v="N/A"/>
    <s v="N/A"/>
    <s v="CLARA MARCELA SERNA VASCO"/>
    <s v="GESTIÓN CONTRACTUAL"/>
    <s v="SUB DIRECTOR ADMINISTRATIVO Y FINANCIERO"/>
    <s v="LEON DAVID QUINTERO RESTREPO"/>
    <m/>
    <m/>
    <m/>
    <m/>
    <s v="N/A"/>
    <s v="https://community.secop.gov.co/Public/Tendering/OpportunityDetail/Index?noticeUID=CO1.NTC.3005342&amp;isFromPublicArea=True&amp;isModal=False"/>
    <s v="N/A"/>
    <d v="2022-07-01T00:00:00"/>
    <s v="N/A"/>
    <d v="2023-04-30T00:00:00"/>
    <d v="2023-06-29T00:00:00"/>
    <d v="2025-06-18T00:00:00"/>
    <s v="N/A"/>
  </r>
  <r>
    <s v="FONVALMED"/>
    <s v="2022-01948"/>
    <x v="36"/>
    <s v="CATALINA ZABALA OCHOA"/>
    <n v="1152209295"/>
    <s v="Prestación de servicios profesionales como contratista independiente, sin vínculo laboral por su propia cuenta y riesgo, como Abogada en el Proceso de Gestión jurídica &quot;Subproceso de trámites legales&quot; del Fondo de Valorización del Municipio de Medellín."/>
    <s v="CPS 097"/>
    <m/>
    <m/>
    <m/>
    <x v="0"/>
    <x v="6"/>
    <x v="3"/>
    <n v="1"/>
    <n v="32698194"/>
    <d v="2022-07-01T00:00:00"/>
    <s v="SEIS (6) MESES "/>
    <n v="-234"/>
    <d v="2022-12-31T00:00:00"/>
    <m/>
    <s v="N/A"/>
    <s v="N/A"/>
    <s v="N/A"/>
    <s v="NATALIA ANDREA OROZCO JARAMILLO"/>
    <s v="TRÁMITES LEGALES"/>
    <s v="SUB DIRECTOR ADMINISTRATIVO Y FINANCIERO"/>
    <s v="MIGUEL ANGEL MIRANDA"/>
    <m/>
    <m/>
    <m/>
    <m/>
    <s v="N/A"/>
    <s v="https://community.secop.gov.co/Public/Tendering/OpportunityDetail/Index?noticeUID=CO1.NTC.3004295&amp;isFromPublicArea=True&amp;isModal=False"/>
    <s v="N/A"/>
    <d v="2022-07-01T00:00:00"/>
    <s v="N/A"/>
    <d v="2023-04-30T00:00:00"/>
    <d v="2023-06-29T00:00:00"/>
    <d v="2025-06-18T00:00:00"/>
    <s v="N/A"/>
  </r>
  <r>
    <s v="FONVALMED"/>
    <s v="2022-01949"/>
    <x v="36"/>
    <s v="JULIAN CHICA VALENCIA"/>
    <n v="1037625186"/>
    <s v="Prestación de servicios profesionales especializados  como contratista independiente, sin vínculo laboral por su propia cuenta y riesgo como Arquitecto y/o ingeniero BIM en el Proceso de Conceptualización, estructuración y diseño de proyectos del Fondo de Valorización del Municipio de Medellín"/>
    <s v="CPS 098"/>
    <m/>
    <m/>
    <m/>
    <x v="0"/>
    <x v="6"/>
    <x v="3"/>
    <n v="1"/>
    <n v="38648202"/>
    <d v="2022-07-01T00:00:00"/>
    <s v="SEIS (6) MESES "/>
    <n v="-234"/>
    <d v="2022-12-31T00:00:00"/>
    <m/>
    <s v="N/A"/>
    <s v="N/A"/>
    <s v="N/A"/>
    <s v="CLARA MARCELA SERNA VASCO"/>
    <s v="PREFACTIBILIDAD"/>
    <s v="SUB DIRECTOR ADMINISTRATIVO Y FINANCIERO"/>
    <s v="JULIAN CHICA VALENCIA"/>
    <m/>
    <m/>
    <m/>
    <m/>
    <s v="N/A"/>
    <s v="https://community.secop.gov.co/Public/Tendering/OpportunityDetail/Index?noticeUID=CO1.NTC.3005117&amp;isFromPublicArea=True&amp;isModal=False"/>
    <s v="N/A"/>
    <d v="2022-07-01T00:00:00"/>
    <s v="N/A"/>
    <d v="2023-04-30T00:00:00"/>
    <d v="2023-06-29T00:00:00"/>
    <d v="2025-06-18T00:00:00"/>
    <s v="N/A"/>
  </r>
  <r>
    <s v="FONVALMED"/>
    <s v="2022-01950"/>
    <x v="37"/>
    <s v="ALEJANDRO ORTIZ BERMUDEZ"/>
    <n v="1033650548"/>
    <s v="Prestación de servicios profesionales como contratista independiente, sin vínculo laboral por su propia cuenta y riesgo como profesional en el Proceso de Comunicaciones del Fondo de Valorización del Municipio de Medellín."/>
    <s v="CPS 072"/>
    <m/>
    <m/>
    <m/>
    <x v="0"/>
    <x v="6"/>
    <x v="6"/>
    <n v="0.06"/>
    <n v="32698194"/>
    <s v="30/06/2022"/>
    <s v="SEIS (6) MESES "/>
    <n v="-234"/>
    <d v="2022-12-31T00:00:00"/>
    <d v="2022-07-11T00:00:00"/>
    <s v="N/A"/>
    <s v="N/A"/>
    <s v="N/A"/>
    <s v="CLARA MARCELA SERNA VASCO"/>
    <s v="COMUNICACIONES"/>
    <s v="SUB DIRECTOR ADMINISTRATIVO Y FINANCIERO"/>
    <m/>
    <m/>
    <m/>
    <m/>
    <m/>
    <s v="N/A"/>
    <s v="https://community.secop.gov.co/Public/Tendering/OpportunityDetail/Index?noticeUID=CO1.NTC.3001642&amp;isFromPublicArea=True&amp;isModal=False"/>
    <s v="N/A"/>
    <d v="2022-06-30T00:00:00"/>
    <s v="N/A"/>
    <d v="2023-04-30T00:00:00"/>
    <d v="2023-06-29T00:00:00"/>
    <d v="2025-06-18T00:00:00"/>
    <s v="N/A"/>
  </r>
  <r>
    <s v="FONVALMED"/>
    <s v="2022-01951"/>
    <x v="36"/>
    <s v="ANA MARIA HENAO SALAZAR"/>
    <n v="1152439392"/>
    <s v="Prestación de servicios profesionales como contratista independiente, sin vínculo laboral por su propia cuenta y riesgo como apoyo en los procesos de Servicio al Ciudadano, Proceso de Comunicaciones y Proceso de Planeación Estratégica del Fondo de Valorización del Municipio de Medellín.."/>
    <s v="CPS 099"/>
    <m/>
    <m/>
    <m/>
    <x v="0"/>
    <x v="6"/>
    <x v="3"/>
    <n v="1"/>
    <n v="32698194"/>
    <d v="2022-07-05T00:00:00"/>
    <s v="SEIS (6) MESES "/>
    <n v="-234"/>
    <d v="2022-12-31T00:00:00"/>
    <m/>
    <s v="N/A"/>
    <s v="N/A"/>
    <s v="N/A"/>
    <s v="NATALIA ANDREA OROZCO JARAMILLO"/>
    <s v="SERVICIO AL CONTRIBUYENTE"/>
    <s v="SUB DIRECTOR ADMINISTRATIVO Y FINANCIERO"/>
    <s v="BEATRIZ ELENA ALVAREZ FRANCO"/>
    <m/>
    <m/>
    <m/>
    <m/>
    <s v="N/A"/>
    <s v="https://community.secop.gov.co/Public/Tendering/OpportunityDetail/Index?noticeUID=CO1.NTC.3001656&amp;isFromPublicArea=True&amp;isModal=False"/>
    <s v="N/A"/>
    <d v="2022-06-30T00:00:00"/>
    <s v="N/A"/>
    <d v="2023-04-30T00:00:00"/>
    <d v="2023-06-29T00:00:00"/>
    <d v="2025-06-18T00:00:00"/>
    <s v="N/A"/>
  </r>
  <r>
    <s v="FONVALMED"/>
    <s v="2022-01952"/>
    <x v="36"/>
    <s v="EMTELCO S.A.S"/>
    <s v="800.237.456-5"/>
    <s v="Contrato interadministrativo para la gestión en las actividades en servicio al ciudadano, cobro persuasivo y cobro preventivo en el Fondo de Valorización del Municipio de Medellín."/>
    <s v="CD-008-2022"/>
    <m/>
    <m/>
    <m/>
    <x v="0"/>
    <x v="0"/>
    <x v="3"/>
    <n v="1"/>
    <n v="50082571"/>
    <d v="2022-07-01T00:00:00"/>
    <s v="UN (1) MESES "/>
    <n v="-387"/>
    <d v="2022-07-31T00:00:00"/>
    <m/>
    <s v="N/A"/>
    <s v="N/A"/>
    <s v="N/A"/>
    <s v="CLARA MARCELA SERNA VASCO"/>
    <s v="ADMINISTRATIVA"/>
    <s v="SUB DIRECTOR ADMINISTRATIVO Y FINANCIERO"/>
    <s v="PAULA ANDREA OTALVARO GIL"/>
    <m/>
    <m/>
    <m/>
    <m/>
    <s v="N/A"/>
    <s v="https://community.secop.gov.co/Public/Tendering/OpportunityDetail/Index?noticeUID=CO1.NTC.3003881&amp;isFromPublicArea=True&amp;isModal=False"/>
    <s v="N/A"/>
    <d v="2022-07-01T00:00:00"/>
    <s v="N/A"/>
    <d v="2022-11-28T00:00:00"/>
    <d v="2023-01-27T00:00:00"/>
    <d v="2025-01-16T00:00:00"/>
    <s v="N/A"/>
  </r>
  <r>
    <s v="FONVALMED"/>
    <s v="2022-01953"/>
    <x v="36"/>
    <s v="RUBEN DARIO PULGARIN ORTIZ"/>
    <n v="71677729"/>
    <s v="Prestación de servicios profesionales especializados como contratista independiente, sin vínculo laboral por su propia cuenta y riesgo en el Proceso de Control Interno del Fondo de Valorización del Municipio de Medellín"/>
    <s v="CPS 100"/>
    <m/>
    <m/>
    <m/>
    <x v="0"/>
    <x v="6"/>
    <x v="3"/>
    <n v="1"/>
    <n v="41644578"/>
    <d v="2022-07-01T00:00:00"/>
    <s v="SEIS (6) MESES "/>
    <n v="-234"/>
    <d v="2022-12-31T00:00:00"/>
    <m/>
    <s v="N/A"/>
    <s v="N/A"/>
    <s v="N/A"/>
    <s v="CLARA MARCELA SERNA VASCO"/>
    <s v="CONTROL INTERNO"/>
    <s v="SUB DIRECTOR ADMINISTRATIVO Y FINANCIERO"/>
    <m/>
    <m/>
    <m/>
    <m/>
    <m/>
    <s v="N/A"/>
    <s v="https://community.secop.gov.co/Public/Tendering/OpportunityDetail/Index?noticeUID=CO1.NTC.3005253&amp;isFromPublicArea=True&amp;isModal=False"/>
    <s v="N/A"/>
    <d v="2022-07-01T00:00:00"/>
    <s v="N/A"/>
    <d v="2023-04-30T00:00:00"/>
    <d v="2023-06-29T00:00:00"/>
    <d v="2025-06-18T00:00:00"/>
    <s v="N/A"/>
  </r>
  <r>
    <s v="FONVALMED"/>
    <s v="2022-01954"/>
    <x v="36"/>
    <s v="UNE EPM TELECOMUNICACIONES S.A"/>
    <s v="900.092.385-9"/>
    <s v="Contrato interadministrativo para la prestación del servicio de telecomunicaciones y de seguridad perimetral,que incluye alquiler de equipos para el Fondo de Valorización del Municipio de Medellín."/>
    <s v="CD-009-2022"/>
    <m/>
    <m/>
    <m/>
    <x v="0"/>
    <x v="0"/>
    <x v="2"/>
    <n v="1"/>
    <n v="6124758"/>
    <d v="2022-07-01T00:00:00"/>
    <s v="UN (1) MES"/>
    <n v="-203"/>
    <d v="2023-01-31T00:00:00"/>
    <m/>
    <s v="N/A"/>
    <s v="N/A"/>
    <s v="N/A"/>
    <s v="CLARA MARCELA SERNA VASCO"/>
    <s v="TECNOLOGÍA DE LA INFORMACIÓN"/>
    <s v="SUB DIRECTOR ADMINISTRATIVO Y FINANCIERO"/>
    <m/>
    <m/>
    <m/>
    <m/>
    <m/>
    <s v="N/A"/>
    <s v="https://community.secop.gov.co/Public/Tendering/OpportunityDetail/Index?noticeUID=CO1.NTC.3004308&amp;isFromPublicArea=True&amp;isModal=False"/>
    <s v="N/A"/>
    <d v="2022-07-01T00:00:00"/>
    <s v="N/A"/>
    <d v="2023-05-31T00:00:00"/>
    <d v="2023-07-30T00:00:00"/>
    <d v="2025-07-19T00:00:00"/>
    <s v="N/A"/>
  </r>
  <r>
    <s v="FONVALMED"/>
    <s v="2022-01955"/>
    <x v="36"/>
    <s v="WILDER FERNEY ATEHORTUA MIRA"/>
    <n v="98607320"/>
    <s v="Prestación de servicios profesionales especializados como contratista independiente, sin vínculo laboral por su propia cuenta y riesgo, como Abogado de apoyo a los diversos subprocesos del proceso de Gestión jurídica del Fondo de Valorización del Municipio de Medellín"/>
    <s v="CPS 101"/>
    <m/>
    <m/>
    <m/>
    <x v="0"/>
    <x v="6"/>
    <x v="3"/>
    <n v="1"/>
    <n v="36341952"/>
    <d v="2022-07-01T00:00:00"/>
    <s v="SEIS (6) MESES "/>
    <n v="-234"/>
    <d v="2022-12-31T00:00:00"/>
    <m/>
    <s v="N/A"/>
    <s v="N/A"/>
    <s v="N/A"/>
    <s v="NATALIA ANDREA OROZCO JARAMILLO"/>
    <s v="DEFENSA JURÍDICA"/>
    <s v="SUB DIRECTOR ADMINISTRATIVO Y FINANCIERO"/>
    <s v="LUIS JAVIER ALVAREZ"/>
    <m/>
    <m/>
    <m/>
    <m/>
    <s v="N/A"/>
    <s v="https://community.secop.gov.co/Public/Tendering/OpportunityDetail/Index?noticeUID=CO1.NTC.3004477&amp;isFromPublicArea=True&amp;isModal=False"/>
    <s v="N/A"/>
    <d v="2022-07-01T00:00:00"/>
    <s v="N/A"/>
    <d v="2023-04-30T00:00:00"/>
    <d v="2023-06-29T00:00:00"/>
    <d v="2025-06-18T00:00:00"/>
    <s v="N/A"/>
  </r>
  <r>
    <s v="FONVALMED"/>
    <s v="2022-01956"/>
    <x v="36"/>
    <s v="DANILO DIAZ AGUDELO"/>
    <n v="1035227552"/>
    <s v="Prestación de servicios profesionales  como contratista independiente, sin vínculo laboral por su propia cuenta y riesgo como Abogada en el proceso de Gestión Contractual del Fondo de Valorización del Municipio de Medellín"/>
    <s v="CPS 102"/>
    <m/>
    <m/>
    <m/>
    <x v="0"/>
    <x v="6"/>
    <x v="3"/>
    <n v="1"/>
    <n v="25928406"/>
    <d v="2022-07-01T00:00:00"/>
    <s v="SEIS (6) MESES "/>
    <n v="-234"/>
    <d v="2022-12-31T00:00:00"/>
    <m/>
    <s v="N/A"/>
    <s v="N/A"/>
    <s v="N/A"/>
    <s v="NATALIA ANDREA OROZCO JARAMILLO"/>
    <s v="GESTIÓN CONTRACTUAL"/>
    <s v="SUB DIRECTOR ADMINISTRATIVO Y FINANCIERO"/>
    <s v="LEON DAVID QUINTERO RESTREPO"/>
    <m/>
    <m/>
    <m/>
    <m/>
    <s v="N/A"/>
    <s v="https://community.secop.gov.co/Public/Tendering/OpportunityDetail/Index?noticeUID=CO1.NTC.3005116&amp;isFromPublicArea=True&amp;isModal=False"/>
    <s v="N/A"/>
    <d v="2022-07-01T00:00:00"/>
    <s v="N/A"/>
    <d v="2023-04-30T00:00:00"/>
    <d v="2023-06-29T00:00:00"/>
    <d v="2025-06-18T00:00:00"/>
    <s v="N/A"/>
  </r>
  <r>
    <s v="FONVALMED"/>
    <s v="2022-01957"/>
    <x v="38"/>
    <s v="PAOLA ANDREA ECHAVARRIA CAMPILLO "/>
    <n v="32258138"/>
    <s v="Prestación de servicios profesionales como contratista independiente, sin vínculo laboral por su propia cuenta y riesgo, como abogado del proceso jurídico &quot;subproceso de Gestión de Cobros&quot; del Fondo de Valorización del Municipio de Medellín. "/>
    <s v="CPS 103"/>
    <m/>
    <m/>
    <m/>
    <x v="0"/>
    <x v="6"/>
    <x v="3"/>
    <n v="1"/>
    <n v="32698194"/>
    <d v="2022-07-05T00:00:00"/>
    <s v="5 MESES Y 27 DIAS"/>
    <n v="-234"/>
    <d v="2022-12-31T00:00:00"/>
    <m/>
    <s v="N/A"/>
    <s v="N/A"/>
    <s v="N/A"/>
    <s v="NATALIA ANDREA OROZCO JARAMILLO"/>
    <s v="GESTIÓN DE COBROS"/>
    <s v="SUB DIRECTOR ADMINISTRATIVO Y FINANCIERO"/>
    <s v="ANA MARIA CORREA ALVAREZ"/>
    <m/>
    <m/>
    <m/>
    <m/>
    <s v="N/A"/>
    <s v="https://community.secop.gov.co/Public/Tendering/OpportunityDetail/Index?noticeUID=CO1.NTC.3010546&amp;isFromPublicArea=True&amp;isModal=False"/>
    <s v="N/A"/>
    <d v="2022-07-05T00:00:00"/>
    <s v="N/A"/>
    <d v="2023-04-30T00:00:00"/>
    <d v="2023-06-29T00:00:00"/>
    <d v="2025-06-18T00:00:00"/>
    <s v="N/A"/>
  </r>
  <r>
    <s v="FONVALMED"/>
    <s v="2022-01958"/>
    <x v="39"/>
    <s v="RUBY SANCHEZ PEREA"/>
    <n v="52375649"/>
    <s v="Prestación de servicios profesionales como contratista independiente, sin vínculo laboral por su propia cuenta y riesgo como Abogado (a) en el proceso de Gestión Contractual del Fondo de Valorización del Municipio de Medellín"/>
    <s v="CPS 104"/>
    <m/>
    <m/>
    <m/>
    <x v="0"/>
    <x v="6"/>
    <x v="3"/>
    <n v="1"/>
    <n v="30699971"/>
    <d v="2022-07-13T00:00:00"/>
    <s v="5 MESES Y 19 DIAS"/>
    <n v="-234"/>
    <d v="2022-12-31T00:00:00"/>
    <m/>
    <s v="N/A"/>
    <s v="N/A"/>
    <s v="N/A"/>
    <s v="NATALIA ANDREA OROZCO JARAMILLO"/>
    <s v="GESTIÓN CONTRACTUAL"/>
    <s v="SUB DIRECTOR ADMINISTRATIVO Y FINANCIERO"/>
    <s v="LEON DAVID QUINTERO RESTREPO"/>
    <m/>
    <m/>
    <m/>
    <m/>
    <s v="N/A"/>
    <s v="https://community.secop.gov.co/Public/Tendering/OpportunityDetail/Index?noticeUID=CO1.NTC.3033788&amp;isFromPublicArea=True&amp;isModal=False"/>
    <s v="N/A"/>
    <d v="2022-07-13T00:00:00"/>
    <s v="N/A"/>
    <d v="2023-04-30T00:00:00"/>
    <d v="2023-06-29T00:00:00"/>
    <d v="2025-06-18T00:00:00"/>
    <s v="N/A"/>
  </r>
  <r>
    <s v="FONVALMED"/>
    <s v="2022-01959"/>
    <x v="40"/>
    <s v="NATALIA CANO RUA"/>
    <n v="1152444171"/>
    <s v="_x0009_Prestación de servicios personales como contratista independiente, sin vínculo laboral por su propia cuenta y riesgo, como Tecnólogo de la rama de la Ingeniería Ambiental de apoyo a la gestión en las actividades del componente ambiental de los proyectos, en el Fondo de Valorización del Municipio de Medellín"/>
    <s v="CPS 105"/>
    <m/>
    <m/>
    <m/>
    <x v="0"/>
    <x v="6"/>
    <x v="3"/>
    <n v="1"/>
    <n v="19999058"/>
    <d v="2022-07-26T00:00:00"/>
    <s v="5 MESES Y 6 DIAS"/>
    <n v="-234"/>
    <d v="2022-12-31T00:00:00"/>
    <m/>
    <s v="N/A"/>
    <s v="N/A"/>
    <s v="N/A"/>
    <s v="NATALIA ANDREA OROZCO JARAMILLO"/>
    <s v="ADMINISTRACIÓN DE OBRAS POR VALORIZACIÓN"/>
    <s v="SUB DIRECTOR ADMINISTRATIVO Y FINANCIERO"/>
    <s v="JOSE BOLIVAR AROCA"/>
    <m/>
    <m/>
    <m/>
    <m/>
    <s v="N/A"/>
    <s v="https://community.secop.gov.co/Public/Tendering/OpportunityDetail/Index?noticeUID=CO1.NTC.3069416&amp;isFromPublicArea=True&amp;isModal=False"/>
    <s v="N/A"/>
    <d v="2022-07-26T00:00:00"/>
    <s v="N/A"/>
    <d v="2023-04-30T00:00:00"/>
    <d v="2023-06-29T00:00:00"/>
    <d v="2025-06-18T00:00:00"/>
    <s v="N/A"/>
  </r>
  <r>
    <s v="FONVALMED"/>
    <s v="2022-01960"/>
    <x v="40"/>
    <s v="CRISTIAN DAVID ACOSTA PIEDRAHITA"/>
    <n v="1121203550"/>
    <s v="Prestación de servicios personales como contratista independiente, sin vínculo laboral por su propia cuenta y riesgo como Apoyo a la Gestión en el Proceso de Administración de Obras por Valorización del Fondo de Valorización del Municipio de Medellín"/>
    <s v="CPS 106"/>
    <m/>
    <m/>
    <m/>
    <x v="0"/>
    <x v="6"/>
    <x v="3"/>
    <n v="1"/>
    <n v="19999058"/>
    <d v="2022-07-26T00:00:00"/>
    <s v="5 MESES Y 6 DIAS"/>
    <n v="-234"/>
    <d v="2022-12-31T00:00:00"/>
    <m/>
    <s v="N/A"/>
    <s v="N/A"/>
    <s v="N/A"/>
    <s v="NATALIA ANDREA OROZCO JARAMILLO"/>
    <s v="ADMINISTRACIÓN DE OBRAS POR VALORIZACIÓN"/>
    <s v="SUB DIRECTOR ADMINISTRATIVO Y FINANCIERO"/>
    <s v="JOSE BOLIVAR AROCA"/>
    <m/>
    <m/>
    <m/>
    <m/>
    <s v="N/A"/>
    <s v="https://community.secop.gov.co/Public/Tendering/OpportunityDetail/Index?noticeUID=CO1.NTC.3070012&amp;isFromPublicArea=True&amp;isModal=False"/>
    <s v="N/A"/>
    <d v="2022-07-26T00:00:00"/>
    <s v="N/A"/>
    <d v="2023-04-30T00:00:00"/>
    <d v="2023-06-29T00:00:00"/>
    <d v="2025-06-18T00:00:00"/>
    <s v="N/A"/>
  </r>
  <r>
    <s v="FONVALMED"/>
    <s v="2022-01961"/>
    <x v="40"/>
    <s v="JOHN FREDDY SALDARRIAGA GIL"/>
    <n v="71724657"/>
    <s v="Prestación de servicios profesionales como contratista independiente, sin vínculo laboral por su propia cuenta y riesgo, como ingeniero (a) en el Proceso Conceptualización, estructuración y diseño técnico de proyectos del Fondo de Valorización del Municipio de Medellín. "/>
    <s v="CPS 107"/>
    <m/>
    <m/>
    <m/>
    <x v="0"/>
    <x v="6"/>
    <x v="3"/>
    <n v="1"/>
    <n v="28520091"/>
    <d v="2022-07-26T00:00:00"/>
    <s v="5 MESES Y 6 DIAS"/>
    <n v="-234"/>
    <d v="2022-12-31T00:00:00"/>
    <m/>
    <s v="N/A"/>
    <s v="N/A"/>
    <s v="N/A"/>
    <s v="NATALIA ANDREA OROZCO JARAMILLO"/>
    <s v="PREFACTIBILIDAD"/>
    <s v="SUB DIRECTOR ADMINISTRATIVO Y FINANCIERO"/>
    <s v="JULIAN CHICA VALENCIA"/>
    <m/>
    <m/>
    <m/>
    <m/>
    <s v="N/A"/>
    <s v="https://community.secop.gov.co/Public/Tendering/OpportunityDetail/Index?noticeUID=CO1.NTC.3069705&amp;isFromPublicArea=True&amp;isModal=False"/>
    <s v="N/A"/>
    <d v="2022-07-26T00:00:00"/>
    <s v="N/A"/>
    <d v="2023-04-30T00:00:00"/>
    <d v="2023-06-29T00:00:00"/>
    <d v="2025-06-18T00:00:00"/>
    <s v="N/A"/>
  </r>
  <r>
    <s v="FONVALMED"/>
    <s v="2022-01962"/>
    <x v="41"/>
    <s v=" UNION TEMPORAL LINARES 2022"/>
    <s v="901614568-5"/>
    <s v="Estudios Y Diseños Bajo La Metodología Bim-Building Information Modeling Para La Solución Vial De La Intersección De La Loma El Tesoro (Calle 3) Con Vía Linares (Carrera 29) Y Complementario"/>
    <s v="CM 001 DE 2022"/>
    <m/>
    <m/>
    <m/>
    <x v="1"/>
    <x v="7"/>
    <x v="0"/>
    <n v="1"/>
    <n v="341912889"/>
    <d v="2022-07-28T00:00:00"/>
    <s v="4 MESES"/>
    <n v="-267"/>
    <d v="2022-11-28T00:00:00"/>
    <m/>
    <s v="N/A"/>
    <s v="N/A"/>
    <s v="N/A"/>
    <s v="CLARA MARCELA SERNA VASCO"/>
    <s v="PREFACTIBILIDAD"/>
    <s v="SUB DIRECTOR ADMINISTRATIVO Y FINANCIERO"/>
    <s v="JULIAN CHICA VALENCIA"/>
    <m/>
    <m/>
    <m/>
    <m/>
    <s v="N/A"/>
    <s v="https://community.secop.gov.co/Public/Tendering/OpportunityDetail/Index?noticeUID=CO1.NTC.2980625&amp;isFromPublicArea=True&amp;isModal=False"/>
    <s v="N/A"/>
    <d v="2022-06-15T00:00:00"/>
    <s v="N/A"/>
    <d v="2023-03-28T00:00:00"/>
    <d v="2023-05-27T00:00:00"/>
    <d v="2025-05-16T00:00:00"/>
    <s v="N/A"/>
  </r>
  <r>
    <s v="FONVALMED"/>
    <s v="2022-01963"/>
    <x v="40"/>
    <s v="SEBASTIAN VARGAS SOTO"/>
    <n v="1017199562"/>
    <s v="Prestación de servicios profesionales como contratista independiente, sin vínculo laboral por su propia cuenta y riesgo, como profesional del proceso de Administración de Obras por Valorización del fondo de Valorización del Municipio de Medellín"/>
    <s v="CPS 108"/>
    <m/>
    <m/>
    <m/>
    <x v="0"/>
    <x v="6"/>
    <x v="3"/>
    <n v="1"/>
    <n v="25119084"/>
    <d v="2022-07-26T00:00:00"/>
    <s v="5 MESES Y 6 DIAS"/>
    <n v="-234"/>
    <d v="2022-12-31T00:00:00"/>
    <m/>
    <s v="N/A"/>
    <s v="N/A"/>
    <s v="N/A"/>
    <s v="DANILO DIAZ AGUDELO"/>
    <s v="ADMINISTRACIÓN DE OBRAS POR VALORIZACIÓN"/>
    <s v="SUB DIRECTOR ADMINISTRATIVO Y FINANCIERO"/>
    <s v="JOSE BOLIVAR AROCA"/>
    <m/>
    <m/>
    <m/>
    <m/>
    <s v="N/A"/>
    <s v="https://community.secop.gov.co/Public/Tendering/OpportunityDetail/Index?noticeUID=CO1.NTC.3070545&amp;isFromPublicArea=True&amp;isModal=False"/>
    <s v="N/A"/>
    <d v="2022-07-26T00:00:00"/>
    <s v="N/A"/>
    <d v="2023-04-30T00:00:00"/>
    <d v="2023-06-29T00:00:00"/>
    <d v="2025-06-18T00:00:00"/>
    <s v="N/A"/>
  </r>
  <r>
    <s v="FONVALMED"/>
    <s v="2022-01965"/>
    <x v="42"/>
    <s v="EMTELCO S.A.S"/>
    <s v="800.237.456-5"/>
    <s v="Contrato interadministrativo para la gestión en las actividades en servicio al_x000a_ciudadano, cobro persuasivo y cobro preventivo en el Fondo de_x000a_Valorización de Medellín."/>
    <s v="CD-012-2022"/>
    <m/>
    <m/>
    <m/>
    <x v="0"/>
    <x v="0"/>
    <x v="2"/>
    <n v="1"/>
    <n v="254220012"/>
    <d v="2022-08-01T00:00:00"/>
    <s v="SIETE (07) MESES"/>
    <n v="-175"/>
    <d v="2023-02-28T00:00:00"/>
    <m/>
    <s v="DOS (02) MESES"/>
    <s v="N/A"/>
    <n v="37000000"/>
    <s v="CLARA MARCELA SERNA VASCO"/>
    <s v="SERVICIO AL CONTRIBUYENTE"/>
    <s v="SUB DIRECTOR ADMINISTRATIVO Y FINANCIERO"/>
    <s v="DIANA MARCELA SIERRA"/>
    <m/>
    <m/>
    <m/>
    <m/>
    <s v="N/A"/>
    <s v="https://community.secop.gov.co/Public/Tendering/OpportunityDetail/Index?noticeUID=CO1.NTC.3089113&amp;isFromPublicArea=True&amp;isModal=False"/>
    <s v="N/A"/>
    <d v="2022-07-31T00:00:00"/>
    <s v="N/A"/>
    <d v="2023-06-28T00:00:00"/>
    <d v="2023-08-27T00:00:00"/>
    <d v="2025-08-16T00:00:00"/>
    <s v="N/A"/>
  </r>
  <r>
    <s v="FONVALMED"/>
    <s v="2022-01966"/>
    <x v="42"/>
    <s v="TATIANA MUÑOZ UÑATES"/>
    <n v="1017239736"/>
    <s v="Prestación de servicios profesionales como contratista independiente, sin vínculo laboral por su propia cuenta y riesgo, como ingeniero(a) ambiental en el Proceso Conceptualización, estructuración y diseño de proyectos del Fondo de Valorización del Municipio de Medellín"/>
    <s v="CPS 109"/>
    <m/>
    <m/>
    <m/>
    <x v="0"/>
    <x v="6"/>
    <x v="3"/>
    <n v="1"/>
    <s v="23,999,125.00"/>
    <d v="2022-08-01T00:00:00"/>
    <s v="5 MESES"/>
    <n v="-234"/>
    <d v="2022-12-31T00:00:00"/>
    <m/>
    <s v="N/A"/>
    <s v="N/A"/>
    <s v="N/A"/>
    <s v="NATALIA ANDREA OROZCO JARAMILLO"/>
    <s v="ADMINISTRACIÓN DE OBRAS POR VALORIZACIÓN"/>
    <s v="SUB DIRECTOR ADMINISTRATIVO Y FINANCIERO"/>
    <s v="JOSE BOLIVAR AROCA"/>
    <m/>
    <m/>
    <m/>
    <m/>
    <s v="N/A"/>
    <s v="https://community.secop.gov.co/Public/Tendering/OpportunityDetail/Index?noticeUID=CO1.NTC.3090273&amp;isFromPublicArea=True&amp;isModal=False"/>
    <s v="N/A"/>
    <d v="2022-08-01T00:00:00"/>
    <s v="N/A"/>
    <d v="2023-04-30T00:00:00"/>
    <d v="2023-06-29T00:00:00"/>
    <d v="2025-06-18T00:00:00"/>
    <s v="N/A"/>
  </r>
  <r>
    <s v="FONVALMED"/>
    <s v="2022-01967"/>
    <x v="42"/>
    <s v="LUZ JANETH MOLINA VELEZ"/>
    <n v="43606361"/>
    <s v="Prestación de servicios profesionales como contratista independiente, sin vínculo laboral por su propia cuenta y riesgo, como ingeniero civil en el proceso de control Interno del Fondo de Valorización del Municipio de Medellín"/>
    <s v="CPS 110"/>
    <s v="LUCIO ANNEO BERMUDEZ PALACIOS"/>
    <n v="8405799"/>
    <d v="2022-10-21T00:00:00"/>
    <x v="0"/>
    <x v="6"/>
    <x v="3"/>
    <n v="1"/>
    <s v="16,349,097.00"/>
    <d v="2022-08-01T00:00:00"/>
    <s v="5 MESES"/>
    <n v="-234"/>
    <d v="2022-12-31T00:00:00"/>
    <m/>
    <s v="DOS (02) MESES"/>
    <s v="N/A"/>
    <s v="N/A"/>
    <s v="NATALIA ANDREA OROZCO JARAMILLO"/>
    <s v="CONTROL INTERNO"/>
    <s v="SUB DIRECTOR ADMINISTRATIVO Y FINANCIERO"/>
    <s v="RUBEN DARIO PULGARIN ORTIZ"/>
    <m/>
    <m/>
    <m/>
    <m/>
    <s v="N/A"/>
    <s v="https://community.secop.gov.co/Public/Tendering/OpportunityDetail/Index?noticeUID=CO1.NTC.3090707&amp;isFromPublicArea=True&amp;isModal=False"/>
    <s v="N/A"/>
    <d v="2022-08-01T00:00:00"/>
    <s v="N/A"/>
    <d v="2023-04-30T00:00:00"/>
    <d v="2023-06-29T00:00:00"/>
    <d v="2025-06-18T00:00:00"/>
    <s v="N/A"/>
  </r>
  <r>
    <s v="FONVALMED"/>
    <s v="2022-01968"/>
    <x v="43"/>
    <s v="PLAZA MAYOR MEDELLÍN S.A."/>
    <n v="890909297"/>
    <s v="CONTRATO INTERADMINISTRATIVO EN LA MODALIDAD DE MANDATO SIN REPRESENTACIÓN PARA LA OPERACIÓN LOGÍSTICA DE LAS ACTIVIDADES ENMARCADAS EN LA ESTRATEGIA DEL FONDO DE VALORIZACIÓN DE MEDELLÍN - FONVALMED"/>
    <s v="CD-013-2022"/>
    <m/>
    <m/>
    <m/>
    <x v="0"/>
    <x v="0"/>
    <x v="2"/>
    <n v="1"/>
    <n v="329628464"/>
    <d v="2022-08-03T00:00:00"/>
    <s v="5 MESES"/>
    <n v="-203"/>
    <d v="2023-01-31T00:00:00"/>
    <m/>
    <s v="N/A"/>
    <s v="N/A"/>
    <n v="109876155"/>
    <s v="CLARA MARCELA SERNA VASCO"/>
    <s v="COMUNICACIONES"/>
    <s v="SUB DIRECTOR ADMINISTRATIVO Y FINANCIERO"/>
    <s v="JORGE ELIECER GONZALEZ"/>
    <m/>
    <m/>
    <m/>
    <m/>
    <s v="N/A"/>
    <s v="https://community.secop.gov.co/Public/Tendering/OpportunityDetail/Index?noticeUID=CO1.NTC.3093048&amp;isFromPublicArea=True&amp;isModal=False"/>
    <s v="N/A"/>
    <d v="2022-08-01T00:00:00"/>
    <s v="N/A"/>
    <d v="2023-05-31T00:00:00"/>
    <d v="2023-07-30T00:00:00"/>
    <d v="2025-07-19T00:00:00"/>
    <s v="N/A"/>
  </r>
  <r>
    <s v="FONVALMED"/>
    <s v="2022-01969"/>
    <x v="44"/>
    <s v="SANDRA MARÍA GUTIÉRREZ CASTRO"/>
    <n v="35890827"/>
    <s v="Prestación de servicios profesionales como contratista independiente, sin vínculo laboral por su propia cuenta y riesgo, como apoyo a la gestión en el proceso de Tecnología de la Información del Fondo de Valorización del Municipio de Medellín"/>
    <s v="CPS 111"/>
    <m/>
    <m/>
    <m/>
    <x v="0"/>
    <x v="6"/>
    <x v="3"/>
    <n v="1"/>
    <n v="26885182"/>
    <d v="2022-08-04T00:00:00"/>
    <s v="5 MESES"/>
    <n v="-234"/>
    <d v="2022-12-31T00:00:00"/>
    <m/>
    <s v="N/A"/>
    <s v="N/A"/>
    <s v="N/A"/>
    <s v="DANILO DIAZ AGUDELO"/>
    <s v="TECNOLOGÍA DE LA INFORMACIÓN"/>
    <s v="SUB DIRECTOR ADMINISTRATIVO Y FINANCIERO"/>
    <m/>
    <m/>
    <m/>
    <m/>
    <m/>
    <s v="N/A"/>
    <s v="https://community.secop.gov.co/Public/Tendering/OpportunityDetail/Index?noticeUID=CO1.NTC.3109703&amp;isFromPublicArea=True&amp;isModal=False"/>
    <s v="N/A"/>
    <d v="2022-08-04T00:00:00"/>
    <s v="N/A"/>
    <d v="2023-04-30T00:00:00"/>
    <d v="2023-06-29T00:00:00"/>
    <d v="2025-06-18T00:00:00"/>
    <s v="N/A"/>
  </r>
  <r>
    <s v="FONVALMED"/>
    <s v="2022-01970"/>
    <x v="44"/>
    <s v="JORGE ELIECER GONZALEZ"/>
    <n v="71226171"/>
    <s v="Prestación de servicios profesionales como contratista independiente, sin vínculo laboral por su propia cuenta y riesgo como profesional en el Proceso de Comunicaciones del Fondo de Valorización del Municipio de Medellín"/>
    <s v="CPS 112"/>
    <m/>
    <m/>
    <m/>
    <x v="0"/>
    <x v="6"/>
    <x v="6"/>
    <n v="0.28000000000000003"/>
    <n v="26885182"/>
    <d v="2022-08-04T00:00:00"/>
    <s v="5 MESES"/>
    <n v="-234"/>
    <d v="2022-12-31T00:00:00"/>
    <d v="2022-09-15T00:00:00"/>
    <s v="N/A"/>
    <s v="N/A"/>
    <s v="N/A"/>
    <s v="DANILO DIAZ AGUDELO"/>
    <s v="COMUNICACIONES"/>
    <s v="SUB DIRECTOR ADMINISTRATIVO Y FINANCIERO"/>
    <m/>
    <m/>
    <m/>
    <m/>
    <m/>
    <s v="N/A"/>
    <s v="https://community.secop.gov.co/Public/Tendering/OpportunityDetail/Index?noticeUID=CO1.NTC.3109813&amp;isFromPublicArea=True&amp;isModal=False"/>
    <s v="N/A"/>
    <d v="2022-08-04T00:00:00"/>
    <s v="N/A"/>
    <d v="2023-04-30T00:00:00"/>
    <d v="2023-06-29T00:00:00"/>
    <d v="2025-06-18T00:00:00"/>
    <s v="N/A"/>
  </r>
  <r>
    <s v="FONVALMED"/>
    <s v="2022-01971"/>
    <x v="45"/>
    <s v="STAR SERVICES"/>
    <n v="830113914"/>
    <s v="Suministro, distribución y administración de insumos de útiles y papelería y elementos de oficina para el Fondo de Valorización de Medellín"/>
    <s v="MC 005 DE 2022"/>
    <m/>
    <m/>
    <m/>
    <x v="4"/>
    <x v="4"/>
    <x v="3"/>
    <n v="1"/>
    <n v="44016127"/>
    <d v="2022-08-11T00:00:00"/>
    <s v="4 MESES Y 20 DIAS"/>
    <n v="-234"/>
    <d v="2022-12-31T00:00:00"/>
    <m/>
    <s v="N/A"/>
    <s v="N/A"/>
    <s v="N/A"/>
    <s v="DANILO DIAZ AGUDELO"/>
    <s v="ADMINISTRATIVA"/>
    <s v="SUB DIRECTOR ADMINISTRATIVO Y FINANCIERO"/>
    <s v="PAULA ANDREA OTALVARO GIL"/>
    <m/>
    <m/>
    <m/>
    <m/>
    <s v="N/A"/>
    <s v="https://community.secop.gov.co/Public/Tendering/OpportunityDetail/Index?noticeUID=CO1.NTC.3032158&amp;isFromPublicArea=True&amp;isModal=False"/>
    <s v="N/A"/>
    <d v="2022-07-13T00:00:00"/>
    <s v="N/A"/>
    <d v="2023-04-30T00:00:00"/>
    <d v="2023-06-29T00:00:00"/>
    <d v="2025-06-18T00:00:00"/>
    <s v="N/A"/>
  </r>
  <r>
    <s v="FONVALMED"/>
    <s v="2022-01972"/>
    <x v="46"/>
    <s v="NATALIA ANDREA OROZCO JARAMILLO"/>
    <n v="43922875"/>
    <s v="Prestación de servicios profesionales como contratista independiente, sin vínculo laboral por su propia cuenta y riesgo como Abogado(a) de apoyo en el proceso de Gestión jurídica &quot;Subproceso Gestión de Cobros&quot; del Fondo de Valorización de Medellín"/>
    <s v="CPS 113"/>
    <m/>
    <m/>
    <m/>
    <x v="0"/>
    <x v="6"/>
    <x v="3"/>
    <n v="1"/>
    <n v="24523646"/>
    <d v="2022-08-17T00:00:00"/>
    <s v="4 MESES Y 15 DIAS"/>
    <n v="-234"/>
    <d v="2022-12-31T00:00:00"/>
    <m/>
    <s v="N/A"/>
    <s v="N/A"/>
    <s v="N/A"/>
    <s v="DANILO DIAZ AGUDELO"/>
    <s v="GESTIÓN DE COBROS"/>
    <s v="SUB DIRECTOR ADMINISTRATIVO Y FINANCIERO"/>
    <s v="LUIS JAVIER ALVAREZ"/>
    <m/>
    <m/>
    <m/>
    <m/>
    <s v="N/A"/>
    <s v="https://community.secop.gov.co/Public/Tendering/OpportunityDetail/Index?noticeUID=CO1.NTC.3160876&amp;isFromPublicArea=True&amp;isModal=False"/>
    <s v="N/A"/>
    <d v="2022-08-17T00:00:00"/>
    <s v="N/A"/>
    <d v="2023-04-30T00:00:00"/>
    <d v="2023-06-29T00:00:00"/>
    <d v="2025-06-18T00:00:00"/>
    <s v="N/A"/>
  </r>
  <r>
    <s v="FONVALMED"/>
    <s v="2022-01973"/>
    <x v="47"/>
    <s v="UNIVERSIDAD DE ANTIOQUIA"/>
    <s v="890980040-8"/>
    <s v="Contrato interadministrativo para la realización de la interventoría técnica, administrativa, financiera y legal de los estudios y diseños bajo la metodología BIM (Building Information Modeling) para la solución vial de la intersección de la loma el tesoro (Calle 3) con vía linares (Carrera 29) y estudios y diseños complementarios"/>
    <s v="CD-014-2022"/>
    <m/>
    <m/>
    <m/>
    <x v="0"/>
    <x v="0"/>
    <x v="0"/>
    <n v="1"/>
    <n v="115683031"/>
    <d v="2022-08-26T00:00:00"/>
    <s v="5 MESES"/>
    <n v="-208"/>
    <d v="2023-01-26T00:00:00"/>
    <m/>
    <s v="N/A"/>
    <s v="N/A"/>
    <s v="N/A"/>
    <s v="CLARA MARCELA SERNA VASCO"/>
    <s v="PREFACTIBILIDAD"/>
    <s v="SUB DIRECTOR ADMINISTRATIVO Y FINANCIERO"/>
    <s v="JULIAN CHICA VALENCIA"/>
    <m/>
    <m/>
    <m/>
    <m/>
    <s v="N/A"/>
    <s v="https://community.secop.gov.co/Public/Tendering/OpportunityDetail/Index?noticeUID=CO1.NTC.3169794&amp;isFromPublicArea=True&amp;isModal=False"/>
    <s v="N/A"/>
    <d v="2022-08-26T00:00:00"/>
    <s v="N/A"/>
    <d v="2023-05-26T00:00:00"/>
    <d v="2023-07-25T00:00:00"/>
    <d v="2025-07-14T00:00:00"/>
    <s v="N/A"/>
  </r>
  <r>
    <s v="FONVALMED"/>
    <s v="2022-01974"/>
    <x v="48"/>
    <s v="DIANA MILENA JARAMILLO PEREZ"/>
    <n v="44007753"/>
    <s v="Prestación de servicios profesionales como contratista independiente, sin vínculo laboral por su propia cuenta y riesgo como profesional en el Proceso de Comunicaciones para acompañar las actividades requeridas de comunicación interna y externa en el Fondo de Valorización de Medellín"/>
    <s v="CPS 114"/>
    <m/>
    <m/>
    <m/>
    <x v="0"/>
    <x v="6"/>
    <x v="3"/>
    <n v="1"/>
    <n v="23070392"/>
    <d v="2022-08-25T00:00:00"/>
    <s v="4 MESES Y 7 DIAS"/>
    <n v="-234"/>
    <d v="2022-12-31T00:00:00"/>
    <m/>
    <s v="N/A"/>
    <s v="N/A"/>
    <s v="N/A"/>
    <s v="CLARA MARCELA SERNA VASCO"/>
    <s v="COMUNICACIONES"/>
    <s v="SUB DIRECTOR ADMINISTRATIVO Y FINANCIERO"/>
    <m/>
    <m/>
    <m/>
    <m/>
    <m/>
    <s v="N/A"/>
    <s v="https://community.secop.gov.co/Public/Tendering/OpportunityDetail/Index?noticeUID=CO1.NTC.3190371&amp;isFromPublicArea=True&amp;isModal=False"/>
    <s v="N/A"/>
    <d v="2022-08-25T00:00:00"/>
    <s v="N/A"/>
    <d v="2023-04-30T00:00:00"/>
    <d v="2023-06-29T00:00:00"/>
    <d v="2025-06-18T00:00:00"/>
    <s v="N/A"/>
  </r>
  <r>
    <s v="FONVALMED"/>
    <s v="2022-01975"/>
    <x v="49"/>
    <s v="JULIANA ANDREA PEREZ ARBOLEDA"/>
    <n v="1020419632"/>
    <s v="Prestación de servicios profesionales como contratista independiente, sin vínculo laboral por su propia cuenta y riesgo como Abogado en el proceso de Gestión jurídica &quot;Subproceso Gestión de Cobros&quot; del Fondo de Valorización del Municipio de Medellín"/>
    <s v="CPS 115"/>
    <m/>
    <m/>
    <m/>
    <x v="0"/>
    <x v="6"/>
    <x v="3"/>
    <n v="1"/>
    <n v="23070392"/>
    <d v="2022-08-30T00:00:00"/>
    <s v="4 MESES Y 2 DIAS"/>
    <n v="-234"/>
    <d v="2022-12-31T00:00:00"/>
    <m/>
    <s v="N/A"/>
    <s v="N/A"/>
    <s v="N/A"/>
    <s v="RUBY SANCHEZ PEREA"/>
    <s v="GESTIÓN DE COBROS"/>
    <s v="SUB DIRECTOR ADMINISTRATIVO Y FINANCIERO"/>
    <s v="LUIS JAVIER ALVAREZ"/>
    <m/>
    <m/>
    <m/>
    <m/>
    <s v="N/A"/>
    <s v="https://community.secop.gov.co/Public/Tendering/OpportunityDetail/Index?noticeUID=CO1.NTC.3207285&amp;isFromPublicArea=True&amp;isModal=False"/>
    <s v="N/A"/>
    <d v="2022-08-29T00:00:00"/>
    <s v="N/A"/>
    <d v="2023-04-30T00:00:00"/>
    <d v="2023-06-29T00:00:00"/>
    <d v="2025-06-18T00:00:00"/>
    <s v="N/A"/>
  </r>
  <r>
    <s v="FONVALMED"/>
    <s v="2022-01976"/>
    <x v="50"/>
    <s v="LUIS JAVIER ALVAREZ FRANCO"/>
    <n v="71783637"/>
    <s v="Prestación de servicios profesionales especializados como contratista independiente, sin  vínculo laboral por su propia cuenta  y riesgo, como abogado en el Procesos de  Gestión Jurídica  &quot;Subproceso  de  Defensa jurídica  y  prevención  del  daño  antijuridico&quot; del Fondo de Valorización de Medellín."/>
    <s v="CPS 116"/>
    <m/>
    <m/>
    <m/>
    <x v="0"/>
    <x v="6"/>
    <x v="3"/>
    <n v="1"/>
    <n v="30000000"/>
    <d v="2022-09-01T00:00:00"/>
    <s v="4 MESES"/>
    <n v="-234"/>
    <d v="2022-12-31T00:00:00"/>
    <m/>
    <s v="N/A"/>
    <s v="N/A"/>
    <s v="N/A"/>
    <s v="DANILO DIAZ AGUDELO"/>
    <s v="DEFENSA JURÍDICA"/>
    <s v="SUB DIRECTOR ADMINISTRATIVO Y FINANCIERO"/>
    <m/>
    <m/>
    <m/>
    <m/>
    <m/>
    <s v="N/A"/>
    <s v="https://community.secop.gov.co/Public/Tendering/OpportunityDetail/Index?noticeUID=CO1.NTC.3222395&amp;isFromPublicArea=True&amp;isModal=False"/>
    <s v="N/A"/>
    <d v="2022-09-01T00:00:00"/>
    <s v="N/A"/>
    <d v="2023-04-30T00:00:00"/>
    <d v="2023-06-29T00:00:00"/>
    <d v="2025-06-18T00:00:00"/>
    <s v="N/A"/>
  </r>
  <r>
    <s v="FONVALMED"/>
    <s v="2022-01977"/>
    <x v="50"/>
    <s v="ANA MARIA CORREA ALVAREZ"/>
    <n v="1017138233"/>
    <s v="Prestación de servicios profesionales especializados como contratista independiente, sin vínculo laboral por su propia cuenta y riesgo en el proceso de Gestión Financiera &quot;subproceso de Gestión de recaudo, inversiones y pagos&quot; en el Fondo de Valorización de Medellín."/>
    <s v="CPS 117"/>
    <m/>
    <m/>
    <m/>
    <x v="0"/>
    <x v="6"/>
    <x v="3"/>
    <n v="1"/>
    <n v="26736348"/>
    <d v="2022-09-01T00:00:00"/>
    <s v="4 MESES"/>
    <n v="-234"/>
    <d v="2022-12-31T00:00:00"/>
    <m/>
    <s v="N/A"/>
    <s v="N/A"/>
    <s v="N/A"/>
    <s v="RUBY SANCHEZ PEREA"/>
    <s v="TESORERÍA"/>
    <s v="SUB DIRECTOR ADMINISTRATIVO Y FINANCIERO"/>
    <m/>
    <m/>
    <m/>
    <m/>
    <m/>
    <s v="N/A"/>
    <s v="https://community.secop.gov.co/Public/Tendering/OpportunityDetail/Index?noticeUID=CO1.NTC.3222393&amp;isFromPublicArea=True&amp;isModal=False"/>
    <s v="N/A"/>
    <d v="2022-09-01T00:00:00"/>
    <s v="N/A"/>
    <d v="2023-04-30T00:00:00"/>
    <d v="2023-06-29T00:00:00"/>
    <d v="2025-06-18T00:00:00"/>
    <s v="N/A"/>
  </r>
  <r>
    <s v="FONVALMED"/>
    <s v="2022-01978"/>
    <x v="50"/>
    <s v="CARLOS HUMBERTO AGUDELO ESPINAL"/>
    <n v="98658853"/>
    <s v="Prestación de servicios profesionales como contratista independiente, sin vínculo laboral por su propia cuenta y riesgo como Abogado(a) de apoyo en el proceso de Gestión jurídica &quot;Subproceso Gestión de Cobros&quot; del Fondo de Valorización de Medellín."/>
    <s v="CPS 118"/>
    <m/>
    <m/>
    <m/>
    <x v="0"/>
    <x v="6"/>
    <x v="3"/>
    <n v="1"/>
    <n v="21798796"/>
    <d v="2022-09-01T00:00:00"/>
    <s v="4 MESES"/>
    <n v="-234"/>
    <d v="2022-12-31T00:00:00"/>
    <m/>
    <s v="N/A"/>
    <s v="N/A"/>
    <s v="N/A"/>
    <s v="RUBY SANCHEZ PEREA"/>
    <s v="GESTIÓN DE COBROS"/>
    <s v="SUB DIRECTOR ADMINISTRATIVO Y FINANCIERO"/>
    <s v="LUIS JAVIER ALVAREZ"/>
    <m/>
    <m/>
    <m/>
    <m/>
    <s v="N/A"/>
    <s v="https://community.secop.gov.co/Public/Tendering/OpportunityDetail/Index?noticeUID=CO1.NTC.3222832&amp;isFromPublicArea=True&amp;isModal=False"/>
    <s v="N/A"/>
    <d v="2022-09-01T00:00:00"/>
    <s v="N/A"/>
    <d v="2023-04-30T00:00:00"/>
    <d v="2023-06-29T00:00:00"/>
    <d v="2025-06-18T00:00:00"/>
    <s v="N/A"/>
  </r>
  <r>
    <s v="FONVALMED"/>
    <s v="2022-01979"/>
    <x v="50"/>
    <s v="DANIELA ALEJANDRA LÓPEZ RUIZ"/>
    <n v="1128283941"/>
    <s v="Prestación de servicios personales como contratista independiente, sin vínculo laboral por su propia cuenta y riesgo como apoyo al proceso de administración de la contribución por valorización del Fondo de Valorización de Medellín."/>
    <s v="CPS 119"/>
    <m/>
    <m/>
    <m/>
    <x v="0"/>
    <x v="6"/>
    <x v="3"/>
    <n v="1"/>
    <n v="12752908"/>
    <d v="2022-09-01T00:00:00"/>
    <s v="4 MESES"/>
    <n v="-234"/>
    <d v="2022-12-31T00:00:00"/>
    <m/>
    <s v="N/A"/>
    <s v="N/A"/>
    <s v="N/A"/>
    <s v="RUBY SANCHEZ PEREA"/>
    <s v="FINANCIERA"/>
    <s v="SUB DIRECTOR ADMINISTRATIVO Y FINANCIERO"/>
    <s v="DIANA MARCELA SIERRA VALENCIA"/>
    <m/>
    <m/>
    <m/>
    <m/>
    <s v="N/A"/>
    <s v="https://community.secop.gov.co/Public/Tendering/ContractNoticePhases/View?PPI=CO1.PPI.20291165&amp;isFromPublicArea=True&amp;isModal=False"/>
    <s v="N/A"/>
    <d v="2022-09-01T00:00:00"/>
    <s v="N/A"/>
    <d v="2023-04-30T00:00:00"/>
    <d v="2023-06-29T00:00:00"/>
    <d v="2025-06-18T00:00:00"/>
    <s v="N/A"/>
  </r>
  <r>
    <s v="FONVALMED"/>
    <s v="2022-01980"/>
    <x v="50"/>
    <s v="LINA ESTEFANÍA VELÁSQUEZ RENDÓN"/>
    <n v="1059784621"/>
    <s v="Prestación de servicios profesionales como contratista independiente sin vínculo laboral por su propia cuenta y riesgo como apoyo jurídico en los diferentes procesos del Fondo de Valorización de Medellín."/>
    <s v="CPS 120"/>
    <m/>
    <m/>
    <m/>
    <x v="0"/>
    <x v="6"/>
    <x v="3"/>
    <n v="1"/>
    <n v="17285604"/>
    <d v="2022-09-01T00:00:00"/>
    <s v="4 MESES"/>
    <n v="-234"/>
    <d v="2022-12-31T00:00:00"/>
    <m/>
    <s v="N/A"/>
    <s v="N/A"/>
    <s v="N/A"/>
    <s v="DANILO DIAZ AGUDELO"/>
    <s v="TRÁMITES LEGALES"/>
    <s v="SUB DIRECTOR ADMINISTRATIVO Y FINANCIERO"/>
    <s v="MIGUEL ANGEL MIRANDA"/>
    <m/>
    <m/>
    <m/>
    <m/>
    <s v="N/A"/>
    <s v="https://community.secop.gov.co/Public/Tendering/OpportunityDetail/Index?noticeUID=CO1.NTC.3222841&amp;isFromPublicArea=True&amp;isModal=False"/>
    <s v="N/A"/>
    <d v="2022-09-01T00:00:00"/>
    <s v="N/A"/>
    <d v="2023-04-30T00:00:00"/>
    <d v="2023-06-29T00:00:00"/>
    <d v="2025-06-18T00:00:00"/>
    <s v="N/A"/>
  </r>
  <r>
    <s v="FONVALMED"/>
    <s v="2022-01981"/>
    <x v="50"/>
    <s v="MARIA ISABEL GALLON HENAO"/>
    <n v="42972058"/>
    <s v="Prestación de servicios profesionales especializados como contratista independiente, sin vínculo laboral por su propia cuenta y riesgo, en el proceso de planeación estratégica &quot;Subproceso de Planeación Institucional&quot; del Fondo de Valorización de Medellín"/>
    <s v="CPS 121"/>
    <m/>
    <m/>
    <m/>
    <x v="0"/>
    <x v="6"/>
    <x v="3"/>
    <n v="1"/>
    <n v="30000000"/>
    <d v="2022-09-01T00:00:00"/>
    <s v="4 MESES"/>
    <n v="-234"/>
    <d v="2022-12-31T00:00:00"/>
    <m/>
    <s v="N/A"/>
    <s v="N/A"/>
    <s v="N/A"/>
    <s v="CLARA MARCELA SERNA VASCO"/>
    <s v="PLANEACIÓN ESTRATÉGICA"/>
    <s v="SUB DIRECTOR ADMINISTRATIVO Y FINANCIERO"/>
    <m/>
    <m/>
    <m/>
    <m/>
    <m/>
    <s v="N/A"/>
    <s v="https://community.secop.gov.co/Public/Tendering/OpportunityDetail/Index?noticeUID=CO1.NTC.3222332&amp;isFromPublicArea=True&amp;isModal=False"/>
    <s v="N/A"/>
    <d v="2022-09-01T00:00:00"/>
    <s v="N/A"/>
    <d v="2023-04-30T00:00:00"/>
    <d v="2023-06-29T00:00:00"/>
    <d v="2025-06-18T00:00:00"/>
    <s v="N/A"/>
  </r>
  <r>
    <s v="FONVALMED"/>
    <s v="2022-01982"/>
    <x v="50"/>
    <s v="CLARA MARCELA SERNA VASCO"/>
    <n v="43408433"/>
    <s v="Prestación de servicios profesionales especializados como contratista independiente, sin vínculo laboral por su propia cuenta y riesgo, como Abogado (a) en los procesos de Gestión Contractual, y Administración de Obras por Valorización del Fondo de Valorización de Medellín."/>
    <s v="CPS 125"/>
    <m/>
    <m/>
    <m/>
    <x v="0"/>
    <x v="6"/>
    <x v="3"/>
    <n v="1"/>
    <n v="24227968"/>
    <d v="2022-09-01T00:00:00"/>
    <s v="4 MESES"/>
    <n v="-234"/>
    <d v="2022-12-31T00:00:00"/>
    <m/>
    <s v="N/A"/>
    <s v="N/A"/>
    <s v="N/A"/>
    <s v="DANILO DIAZ AGUDELO"/>
    <s v="GESTIÓN CONTRACTUAL"/>
    <s v="SUB DIRECTOR ADMINISTRATIVO Y FINANCIERO"/>
    <s v="LEON DAVID QUINTERO RESTREPO"/>
    <m/>
    <m/>
    <m/>
    <m/>
    <s v="N/A"/>
    <s v="https://community.secop.gov.co/Public/Tendering/ContractNoticePhases/View?PPI=CO1.PPI.20316398&amp;isFromPublicArea=True&amp;isModal=False"/>
    <s v="N/A"/>
    <d v="2022-09-01T00:00:00"/>
    <s v="N/A"/>
    <d v="2023-04-30T00:00:00"/>
    <d v="2023-06-29T00:00:00"/>
    <d v="2025-06-18T00:00:00"/>
    <s v="N/A"/>
  </r>
  <r>
    <s v="FONVALMED"/>
    <s v="2022-01983"/>
    <x v="50"/>
    <s v="JUAN PABLO MADRID GARCIA"/>
    <n v="98668267"/>
    <s v="Prestación de servicios profesionales  como contratista independiente, sin vínculo laboral por su propia cuenta y riesgo, en los procesos de planeación estratégica, y Administración de obras por valorización del Fondo de Valorización de Medellín"/>
    <s v="CPS 123"/>
    <m/>
    <m/>
    <m/>
    <x v="0"/>
    <x v="6"/>
    <x v="3"/>
    <n v="1"/>
    <n v="21798796"/>
    <d v="2022-09-01T00:00:00"/>
    <s v="4 MESES"/>
    <n v="-234"/>
    <d v="2022-12-31T00:00:00"/>
    <m/>
    <s v="N/A"/>
    <s v="N/A"/>
    <s v="N/A"/>
    <s v="DANILO DIAZ AGUDELO"/>
    <s v="ADMINISTRACIÓN DE OBRAS POR VALORIZACIÓN"/>
    <s v="SUB DIRECTOR ADMINISTRATIVO Y FINANCIERO"/>
    <m/>
    <m/>
    <m/>
    <m/>
    <m/>
    <s v="N/A"/>
    <s v="https://community.secop.gov.co/Public/Tendering/ContractNoticePhases/View?PPI=CO1.PPI.20291194&amp;isFromPublicArea=True&amp;isModal=False"/>
    <s v="N/A"/>
    <d v="2022-09-01T00:00:00"/>
    <s v="N/A"/>
    <d v="2023-04-30T00:00:00"/>
    <d v="2023-06-29T00:00:00"/>
    <d v="2025-06-18T00:00:00"/>
    <s v="N/A"/>
  </r>
  <r>
    <s v="FONVALMED"/>
    <s v="2022-01984"/>
    <x v="50"/>
    <s v="CATALINA MARIA BELMAR LOPEZ"/>
    <n v="1017126920"/>
    <s v="Prestación de servicios profesionales como contratista independiente, sin vínculo laboral por su propia cuenta y riesgo como apoyo juridico a la Direccion General y a los procesos de  Gestión jurídica y Gestión Contractual del Fondo de Valorización de Medellín"/>
    <s v="CPS 124"/>
    <m/>
    <m/>
    <m/>
    <x v="0"/>
    <x v="6"/>
    <x v="3"/>
    <n v="1"/>
    <n v="21798796"/>
    <d v="2022-09-01T00:00:00"/>
    <s v="4 MESES"/>
    <n v="-234"/>
    <d v="2022-12-31T00:00:00"/>
    <m/>
    <s v="N/A"/>
    <s v="N/A"/>
    <s v="N/A"/>
    <s v="RUBY SANCHEZ PEREA"/>
    <s v="DIRECCIÓN"/>
    <s v="SUB DIRECTOR ADMINISTRATIVO Y FINANCIERO"/>
    <s v="GABRIELA CANO RAMIREZ"/>
    <m/>
    <m/>
    <m/>
    <m/>
    <s v="N/A"/>
    <s v="https://community.secop.gov.co/Public/Tendering/OpportunityDetail/Index?noticeUID=CO1.NTC.3222781&amp;isFromPublicArea=True&amp;isModal=False"/>
    <s v="N/A"/>
    <d v="2022-09-01T00:00:00"/>
    <s v="N/A"/>
    <d v="2023-04-30T00:00:00"/>
    <d v="2023-06-29T00:00:00"/>
    <d v="2025-06-18T00:00:00"/>
    <s v="N/A"/>
  </r>
  <r>
    <s v="FONVALMED"/>
    <s v="2022-01985"/>
    <x v="51"/>
    <s v="MANUEL SALVADOR OLIVEROS CASTRILLON"/>
    <n v="8394692"/>
    <s v="Prestación de servicios profesionales especializados como contratista independiente, sin  vínculo laboral por su propia cuenta  y riesgo como Contador Público en el  Proceso de Gestión Financiera &quot;Subproceso de Gestión Contable&quot; de acuerdo con lo establecido por la Contaduría Generalde la Nación en el Fondo Valorización de Medellín."/>
    <s v="CPS 126"/>
    <m/>
    <m/>
    <m/>
    <x v="0"/>
    <x v="6"/>
    <x v="3"/>
    <n v="1"/>
    <n v="26837617"/>
    <d v="2022-09-05T00:00:00"/>
    <s v="3 MESES Y 26 DIAS"/>
    <n v="-234"/>
    <d v="2022-12-31T00:00:00"/>
    <m/>
    <s v="N/A"/>
    <s v="N/A"/>
    <s v="N/A"/>
    <s v="CLARA MARCELA SERNA VASCO"/>
    <s v="CONTABILIDAD"/>
    <s v="SUB DIRECTOR ADMINISTRATIVO Y FINANCIERO"/>
    <m/>
    <m/>
    <m/>
    <m/>
    <m/>
    <s v="N/A"/>
    <s v="https://community.secop.gov.co/Public/Tendering/ContractNoticePhases/View?PPI=CO1.PPI.20345850&amp;isFromPublicArea=True&amp;isModal=False"/>
    <s v="N/A"/>
    <d v="2022-09-05T00:00:00"/>
    <s v="N/A"/>
    <d v="2023-04-30T00:00:00"/>
    <d v="2023-06-29T00:00:00"/>
    <d v="2025-06-18T00:00:00"/>
    <s v="N/A"/>
  </r>
  <r>
    <s v="FONVALMED"/>
    <s v="2022-01986"/>
    <x v="51"/>
    <s v="GERALDIN HOYOS"/>
    <n v="1017212350"/>
    <s v="Prestación de servicios personales como contratista independiente, sin vínculo laboral por su propia cuenta y riesgo como apoyo administrativo en los procesos del Fondo de Valorización de Medellín."/>
    <s v="CPS 127"/>
    <m/>
    <m/>
    <m/>
    <x v="0"/>
    <x v="6"/>
    <x v="3"/>
    <n v="1"/>
    <n v="7651024"/>
    <d v="2022-09-05T00:00:00"/>
    <s v="3 MESES Y 26 DIAS"/>
    <n v="-234"/>
    <d v="2022-12-31T00:00:00"/>
    <m/>
    <s v="N/A"/>
    <s v="N/A"/>
    <s v="N/A"/>
    <s v="DANILO DIAZ AGUDELO"/>
    <s v="ADMINISTRATIVA"/>
    <s v="SUB DIRECTOR ADMINISTRATIVO Y FINANCIERO"/>
    <s v="PAULA ANDREA ACEVEDO GIRALDO"/>
    <m/>
    <m/>
    <m/>
    <m/>
    <s v="N/A"/>
    <s v="https://community.secop.gov.co/Public/Tendering/OpportunityDetail/Index?noticeUID=CO1.NTC.3236209&amp;isFromPublicArea=True&amp;isModal=False"/>
    <s v="N/A"/>
    <d v="2022-09-05T00:00:00"/>
    <s v="N/A"/>
    <d v="2023-04-30T00:00:00"/>
    <d v="2023-06-29T00:00:00"/>
    <d v="2025-06-18T00:00:00"/>
    <s v="N/A"/>
  </r>
  <r>
    <s v="FONVALMED"/>
    <s v="2022-01987"/>
    <x v="51"/>
    <s v="CLAUDIA IVONE MONSALVE ROJAS"/>
    <n v="43625187"/>
    <s v="Prestación de servicios profesionales como contratista independiente, sin vínculo laboral por su propia cuenta y riesgo, como profesional en el proceso de control Interno del Fondo de Valorización de Medellín."/>
    <s v="CPS 128"/>
    <m/>
    <m/>
    <m/>
    <x v="0"/>
    <x v="6"/>
    <x v="3"/>
    <n v="1"/>
    <n v="21072169"/>
    <d v="2022-09-05T00:00:00"/>
    <s v="3 MESES Y 26 DIAS"/>
    <n v="-234"/>
    <d v="2022-12-31T00:00:00"/>
    <m/>
    <s v="N/A"/>
    <s v="N/A"/>
    <s v="N/A"/>
    <s v="RUBY SANCHEZ PEREA"/>
    <s v="CONTROL INTERNO"/>
    <s v="SUB DIRECTOR ADMINISTRATIVO Y FINANCIERO"/>
    <s v="RUBEN DARIO PULGARIN ORTIZ"/>
    <m/>
    <m/>
    <m/>
    <m/>
    <s v="N/A"/>
    <s v="https://community.secop.gov.co/Public/Tendering/OpportunityDetail/Index?noticeUID=CO1.NTC.3236538&amp;isFromPublicArea=True&amp;isModal=False"/>
    <s v="N/A"/>
    <d v="2022-09-05T00:00:00"/>
    <s v="N/A"/>
    <d v="2023-04-30T00:00:00"/>
    <d v="2023-06-29T00:00:00"/>
    <d v="2025-06-18T00:00:00"/>
    <s v="N/A"/>
  </r>
  <r>
    <s v="FONVALMED"/>
    <s v="2022-01988"/>
    <x v="51"/>
    <s v="SANDRA MILENA MESA ALVAREZ"/>
    <n v="1128393648"/>
    <s v="Prestación de servicios personales como contratista independiente, sin vínculo laboral por su propia cuenta y riesgo, como apoyo a la Dirección en el Fondo de Valorización de Medellín."/>
    <s v="CPS 129"/>
    <m/>
    <m/>
    <m/>
    <x v="0"/>
    <x v="6"/>
    <x v="3"/>
    <n v="1"/>
    <n v="12327811"/>
    <d v="2022-09-05T00:00:00"/>
    <s v="3 MESES Y 26 DIAS"/>
    <n v="-234"/>
    <d v="2022-12-31T00:00:00"/>
    <m/>
    <s v="N/A"/>
    <s v="N/A"/>
    <s v="N/A"/>
    <s v="CLARA MARCELA SERNA VASCO"/>
    <s v="DIRECCIÓN"/>
    <s v="SUB DIRECTOR ADMINISTRATIVO Y FINANCIERO"/>
    <s v="GABRIELA CANO RAMIREZ"/>
    <m/>
    <m/>
    <m/>
    <m/>
    <s v="N/A"/>
    <s v="https://community.secop.gov.co/Public/Tendering/OpportunityDetail/Index?noticeUID=CO1.NTC.3236379&amp;isFromPublicArea=True&amp;isModal=False"/>
    <s v="N/A"/>
    <d v="2022-09-05T00:00:00"/>
    <s v="N/A"/>
    <d v="2023-04-30T00:00:00"/>
    <d v="2023-06-29T00:00:00"/>
    <d v="2025-06-18T00:00:00"/>
    <s v="N/A"/>
  </r>
  <r>
    <s v="FONVALMED"/>
    <s v="2022-01989"/>
    <x v="51"/>
    <s v="ALDEMAR ANDRES TABARES"/>
    <n v="1037592969"/>
    <s v="Prestación de servicios profesionales como contratista independiente, sin vínculo laboral por su propia cuenta y riesgo, como abogado en el proceso de control Interno del Fondo de Valorización de Medellín."/>
    <s v="CPS 130"/>
    <m/>
    <m/>
    <m/>
    <x v="0"/>
    <x v="6"/>
    <x v="3"/>
    <n v="1"/>
    <n v="21072169"/>
    <d v="2022-09-05T00:00:00"/>
    <s v="3 MESES Y 26 DIAS"/>
    <n v="-234"/>
    <d v="2022-12-31T00:00:00"/>
    <m/>
    <s v="N/A"/>
    <s v="N/A"/>
    <s v="N/A"/>
    <s v="RUBY SANCHEZ PEREA"/>
    <s v="CONTROL INTERNO"/>
    <s v="SUB DIRECTOR ADMINISTRATIVO Y FINANCIERO"/>
    <s v="RUBEN DARIO PULGARIN ORTIZ"/>
    <m/>
    <m/>
    <m/>
    <m/>
    <s v="N/A"/>
    <s v="https://community.secop.gov.co/Public/Tendering/OpportunityDetail/Index?noticeUID=CO1.NTC.3236852&amp;isFromPublicArea=True&amp;isModal=False"/>
    <s v="N/A"/>
    <d v="2022-09-05T00:00:00"/>
    <s v="N/A"/>
    <d v="2023-04-30T00:00:00"/>
    <d v="2023-06-29T00:00:00"/>
    <d v="2025-06-18T00:00:00"/>
    <s v="N/A"/>
  </r>
  <r>
    <s v="FONVALMED"/>
    <s v="2022-01990"/>
    <x v="51"/>
    <s v="YULY ANDREA GOMEZ GIRALDO"/>
    <n v="32296107"/>
    <s v="Prestación de servicios profesionales como contratista independiente, sin vínculo  laboral por su propia cuenta y riesgo, en el Proceso de Administración de Obra por Valorización &quot;Subproceso  Ambiental y Social&quot; delFondode Valorización   de Medellín"/>
    <s v="CPS 131"/>
    <m/>
    <m/>
    <m/>
    <x v="0"/>
    <x v="6"/>
    <x v="3"/>
    <n v="1"/>
    <n v="21072169"/>
    <d v="2022-09-05T00:00:00"/>
    <s v="3 MESES Y 26 DIAS"/>
    <n v="-234"/>
    <d v="2022-12-31T00:00:00"/>
    <m/>
    <s v="N/A"/>
    <s v="N/A"/>
    <s v="N/A"/>
    <s v="CLARA MARCELA SERNA VASCO"/>
    <s v="ADMINISTRACIÓN DE OBRAS POR VALORIZACIÓN"/>
    <s v="SUB DIRECTOR ADMINISTRATIVO Y FINANCIERO"/>
    <m/>
    <m/>
    <m/>
    <m/>
    <m/>
    <s v="N/A"/>
    <s v="https://community.secop.gov.co/Public/Tendering/OpportunityDetail/Index?noticeUID=CO1.NTC.3236713&amp;isFromPublicArea=True&amp;isModal=False"/>
    <s v="N/A"/>
    <d v="2022-09-05T00:00:00"/>
    <s v="N/A"/>
    <d v="2023-04-30T00:00:00"/>
    <d v="2023-06-29T00:00:00"/>
    <d v="2025-06-18T00:00:00"/>
    <s v="N/A"/>
  </r>
  <r>
    <s v="FONVALMED"/>
    <s v="2022-01991"/>
    <x v="51"/>
    <s v="MIGUEL ANGEL MIRANDA"/>
    <n v="71797881"/>
    <s v="Prestación de servicios profesionales especializados como contratista independiente,  sin  vínculo laboral por su propia cuenta y riesgo como Abogado en el Proceso de Gestión Jurídica &quot;Subproceso de Trámites Legales&quot;  del Fondo  de  Valorización de Medellín."/>
    <s v="CPS 132"/>
    <m/>
    <m/>
    <m/>
    <x v="0"/>
    <x v="6"/>
    <x v="3"/>
    <n v="1"/>
    <n v="24906619"/>
    <d v="2022-09-05T00:00:00"/>
    <s v="3 MESES Y 26 DIAS"/>
    <n v="-234"/>
    <d v="2022-12-31T00:00:00"/>
    <m/>
    <s v="N/A"/>
    <s v="N/A"/>
    <s v="N/A"/>
    <s v="CLARA MARCELA SERNA VASCO"/>
    <s v="TRÁMITES LEGALES"/>
    <s v="SUB DIRECTOR ADMINISTRATIVO Y FINANCIERO"/>
    <s v="LUIS JAVIER ALVAREZ"/>
    <m/>
    <m/>
    <m/>
    <m/>
    <s v="N/A"/>
    <s v="https://community.secop.gov.co/Public/Tendering/OpportunityDetail/Index?noticeUID=CO1.NTC.3237058&amp;isFromPublicArea=True&amp;isModal=False"/>
    <s v="N/A"/>
    <d v="2022-09-05T00:00:00"/>
    <s v="N/A"/>
    <d v="2023-04-30T00:00:00"/>
    <d v="2023-06-29T00:00:00"/>
    <d v="2025-06-18T00:00:00"/>
    <s v="N/A"/>
  </r>
  <r>
    <s v="FONVALMED"/>
    <s v="2022-01992"/>
    <x v="51"/>
    <s v="DORA INES PAREJA"/>
    <n v="43283667"/>
    <s v="Prestación de servicios personales como contratista independiente,  sin  vínculo laboral por su propia  cuenta  y riesgo como apoyo en el Subproceso de Gestión Predial del Fondo de Valorización de Medellín."/>
    <s v="CPS 133"/>
    <m/>
    <m/>
    <m/>
    <x v="0"/>
    <x v="6"/>
    <x v="3"/>
    <n v="1"/>
    <n v="12843323"/>
    <d v="2022-09-05T00:00:00"/>
    <s v="3 MESES Y 26 DIAS"/>
    <n v="-234"/>
    <d v="2022-12-31T00:00:00"/>
    <m/>
    <s v="N/A"/>
    <s v="N/A"/>
    <s v="N/A"/>
    <s v="DANILO DIAZ AGUDELO"/>
    <s v="GESTIÓN PREDIAL"/>
    <s v="SUB DIRECTOR ADMINISTRATIVO Y FINANCIERO"/>
    <s v="LUIS JAVIER ALVAREZ"/>
    <m/>
    <m/>
    <m/>
    <m/>
    <s v="N/A"/>
    <s v="https://community.secop.gov.co/Public/Tendering/OpportunityDetail/Index?noticeUID=CO1.NTC.3236132&amp;isFromPublicArea=True&amp;isModal=False"/>
    <s v="N/A"/>
    <d v="2022-09-05T00:00:00"/>
    <s v="N/A"/>
    <d v="2023-04-30T00:00:00"/>
    <d v="2023-06-29T00:00:00"/>
    <d v="2025-06-18T00:00:00"/>
    <s v="N/A"/>
  </r>
  <r>
    <s v="FONVALMED"/>
    <s v="2022-01993"/>
    <x v="51"/>
    <s v="JESSICA ALEXANDRA CASTRILLON"/>
    <n v="1128454913"/>
    <s v="Prestación de servicios profesionales como contratista independiente, sin vínculo laboral por su propia cuenta y riesgo en el proceso de administración de la contribución por valorización &quot;subprocesos de cartera y facturación&quot; del Fondo de Valorización de Medellín"/>
    <s v="CPS 134"/>
    <m/>
    <m/>
    <m/>
    <x v="0"/>
    <x v="6"/>
    <x v="3"/>
    <n v="1"/>
    <n v="16709417"/>
    <d v="2022-09-05T00:00:00"/>
    <s v="3 MESES Y 26 DIAS"/>
    <n v="-234"/>
    <d v="2022-12-31T00:00:00"/>
    <m/>
    <s v="N/A"/>
    <s v="N/A"/>
    <s v="N/A"/>
    <s v="DANILO DIAZ AGUDELO"/>
    <s v="FINANCIERA"/>
    <s v="SUB DIRECTOR ADMINISTRATIVO Y FINANCIERO"/>
    <s v="DIANA MARCELA SIERRA VALENCIA"/>
    <m/>
    <m/>
    <m/>
    <m/>
    <s v="N/A"/>
    <s v="https://community.secop.gov.co/Public/Tendering/OpportunityDetail/Index?noticeUID=CO1.NTC.3236441&amp;isFromPublicArea=True&amp;isModal=False"/>
    <s v="N/A"/>
    <d v="2022-09-05T00:00:00"/>
    <s v="N/A"/>
    <d v="2023-04-30T00:00:00"/>
    <d v="2023-06-29T00:00:00"/>
    <d v="2025-06-18T00:00:00"/>
    <s v="N/A"/>
  </r>
  <r>
    <s v="FONVALMED"/>
    <s v="2022-01994"/>
    <x v="51"/>
    <s v="ELSY YAMILETH CHACON"/>
    <n v="476063"/>
    <s v="Prestación de servicios profesionales especializados como contratista independiente, sin vínculo laboral por su propia cuenta y riesgo en el proceso de Conceptualización, estructuración y diseño técnico de proyectos, y subproceso de planeación financiera y presupuestal del Fondo de Valorización de Medellín."/>
    <s v="CPS 135"/>
    <m/>
    <m/>
    <m/>
    <x v="0"/>
    <x v="6"/>
    <x v="3"/>
    <n v="1"/>
    <n v="23420369"/>
    <d v="2022-09-05T00:00:00"/>
    <s v="3 MESES Y 26 DIAS"/>
    <n v="-234"/>
    <d v="2022-12-31T00:00:00"/>
    <m/>
    <s v="N/A"/>
    <s v="N/A"/>
    <s v="N/A"/>
    <s v="DANILO DIAZ AGUDELO"/>
    <s v="PREFACTIBILIDAD"/>
    <s v="SUB DIRECTOR ADMINISTRATIVO Y FINANCIERO"/>
    <s v="JULIAN CHICA VALENCIA"/>
    <m/>
    <m/>
    <m/>
    <m/>
    <s v="N/A"/>
    <s v="https://community.secop.gov.co/Public/Tendering/OpportunityDetail/Index?noticeUID=CO1.NTC.3236273&amp;isFromPublicArea=True&amp;isModal=False"/>
    <s v="N/A"/>
    <d v="2022-09-05T00:00:00"/>
    <s v="N/A"/>
    <d v="2023-04-30T00:00:00"/>
    <d v="2023-06-29T00:00:00"/>
    <d v="2025-06-18T00:00:00"/>
    <s v="N/A"/>
  </r>
  <r>
    <s v="FONVALMED"/>
    <s v="2022-01995"/>
    <x v="51"/>
    <s v="CATALINA HINESTROZA GALLEGO"/>
    <n v="1036945384"/>
    <s v="Prestación de servicios profesionales especializados como contratista independiente, sin vínculo laboral por su propia cuenta y riesgo, como apoyo a la gestión de las actividades técnicas que se ejecutan durante los estudios de prefactibilidad de proyectos, que se desarrollan como parte del proceso de conceptualización y estructuración técnica de valorización, y demás actividades requeridas en el Fondo de Valorización de Medellín."/>
    <s v="CPS 136"/>
    <m/>
    <m/>
    <m/>
    <x v="0"/>
    <x v="6"/>
    <x v="3"/>
    <n v="1"/>
    <n v="23420369"/>
    <d v="2022-09-05T00:00:00"/>
    <s v="3 MESES Y 26 DIAS"/>
    <n v="-234"/>
    <d v="2022-12-31T00:00:00"/>
    <m/>
    <s v="N/A"/>
    <s v="N/A"/>
    <s v="N/A"/>
    <s v="RUBY SANCHEZ PEREA"/>
    <s v="PREFACTIBILIDAD"/>
    <s v="SUB DIRECTOR ADMINISTRATIVO Y FINANCIERO"/>
    <s v="JULIAN CHICA VALENCIA"/>
    <m/>
    <m/>
    <m/>
    <m/>
    <s v="N/A"/>
    <s v="https://community.secop.gov.co/Public/Tendering/OpportunityDetail/Index?noticeUID=CO1.NTC.3238776&amp;isFromPublicArea=True&amp;isModal=False"/>
    <s v="N/A"/>
    <d v="2022-09-05T00:00:00"/>
    <s v="N/A"/>
    <d v="2023-04-30T00:00:00"/>
    <d v="2023-06-29T00:00:00"/>
    <d v="2025-06-18T00:00:00"/>
    <s v="N/A"/>
  </r>
  <r>
    <s v="FONVALMED"/>
    <s v="2022-01996"/>
    <x v="51"/>
    <s v="LEIDY JOHANNA SALDARRIAGA MONSALVE"/>
    <n v="43929082"/>
    <s v="Prestación de servicios profesionales como contratista independiente, sin vínculo laboral por su propia cuenta y riesgo, como Abogada en el Proceso de Gestión jurídica &quot;Subproceso de trámites legales&quot; del Fondo de Valorización del Municipio de Medellín."/>
    <s v="CPS 137"/>
    <m/>
    <m/>
    <m/>
    <x v="0"/>
    <x v="6"/>
    <x v="3"/>
    <n v="1"/>
    <n v="21072169"/>
    <d v="2022-09-05T00:00:00"/>
    <s v="3 MESES Y 26 DIAS"/>
    <n v="-234"/>
    <d v="2022-12-31T00:00:00"/>
    <m/>
    <s v="N/A"/>
    <s v="N/A"/>
    <s v="N/A"/>
    <s v="DANILO DIAZ AGUDELO"/>
    <s v="TRÁMITES LEGALES"/>
    <s v="SUB DIRECTOR ADMINISTRATIVO Y FINANCIERO"/>
    <s v="MIGUEL ANGEL MIRANDA"/>
    <m/>
    <m/>
    <m/>
    <m/>
    <s v="N/A"/>
    <s v="https://community.secop.gov.co/Public/Tendering/OpportunityDetail/Index?noticeUID=CO1.NTC.3236297&amp;isFromPublicArea=True&amp;isModal=False"/>
    <s v="N/A"/>
    <d v="2022-09-05T00:00:00"/>
    <s v="N/A"/>
    <d v="2023-04-30T00:00:00"/>
    <d v="2023-06-29T00:00:00"/>
    <d v="2025-06-18T00:00:00"/>
    <s v="N/A"/>
  </r>
  <r>
    <s v="FONVALMED"/>
    <s v="2022-01997"/>
    <x v="51"/>
    <s v="PAULA ANDREA OTALVARO"/>
    <n v="1017174420"/>
    <s v="Prestación de servicios profesionales especializados como contratista independiente, sin vínculo laboral por su propia cuenta y riesgo en el proceso de Gestión Administrativa del Fondo de Valorización de Medellín."/>
    <s v="CPS 138"/>
    <m/>
    <m/>
    <m/>
    <x v="0"/>
    <x v="6"/>
    <x v="3"/>
    <n v="1"/>
    <n v="24906619"/>
    <d v="2022-09-05T00:00:00"/>
    <s v="3 MESES Y 26 DIAS"/>
    <n v="-234"/>
    <d v="2022-12-31T00:00:00"/>
    <m/>
    <s v="N/A"/>
    <s v="N/A"/>
    <s v="N/A"/>
    <s v="CLARA MARCELA SERNA VASCO"/>
    <s v="ADMINISTRATIVA"/>
    <s v="SUB DIRECTOR ADMINISTRATIVO Y FINANCIERO"/>
    <m/>
    <m/>
    <m/>
    <m/>
    <m/>
    <s v="N/A"/>
    <s v="https://community.secop.gov.co/Public/Tendering/ContractNoticePhases/View?PPI=CO1.PPI.20349654&amp;isFromPublicArea=True&amp;isModal=False"/>
    <s v="N/A"/>
    <d v="2022-09-05T00:00:00"/>
    <s v="N/A"/>
    <d v="2023-04-30T00:00:00"/>
    <d v="2023-06-29T00:00:00"/>
    <d v="2025-06-18T00:00:00"/>
    <s v="N/A"/>
  </r>
  <r>
    <s v="FONVALMED"/>
    <s v="2022-01998"/>
    <x v="51"/>
    <s v="STEVEN CORTINA YARCE"/>
    <n v="71314249"/>
    <s v="Prestación de servicios profesionales como contratista independiente, sin vínculo laboral por su propia cuenta y riesgo como profesional y apoyo en las actividades del proceso de Gestión Administrativa del Fondo de Valorización de Medellín"/>
    <s v="CPS 140"/>
    <m/>
    <m/>
    <m/>
    <x v="0"/>
    <x v="6"/>
    <x v="5"/>
    <n v="0"/>
    <n v="21072169"/>
    <m/>
    <s v="3 MESES Y 26 DIAS"/>
    <n v="-45160"/>
    <m/>
    <m/>
    <s v="N/A"/>
    <s v="N/A"/>
    <s v="N/A"/>
    <s v="CLARA MARCELA SERNA VASCO"/>
    <s v="ADMINISTRATIVA"/>
    <s v="SUB DIRECTOR ADMINISTRATIVO Y FINANCIERO"/>
    <m/>
    <m/>
    <m/>
    <m/>
    <m/>
    <s v="N/A"/>
    <s v="https://community.secop.gov.co/Public/Tendering/ContractNoticePhases/View?PPI=CO1.PPI.20350604&amp;isFromPublicArea=True&amp;isModal=False"/>
    <s v="N/A"/>
    <d v="2022-09-05T00:00:00"/>
    <s v="N/A"/>
    <d v="1900-04-29T00:00:00"/>
    <d v="1900-06-28T00:00:00"/>
    <d v="1902-06-18T00:00:00"/>
    <s v="N/A"/>
  </r>
  <r>
    <s v="FONVALMED"/>
    <s v="2022-01999"/>
    <x v="51"/>
    <s v="LINA MARCELA  MONSALVE MENESES "/>
    <n v="43989096"/>
    <s v="Prestación de servicios personales como contratista independiente, sin vínculo laboral por su propia cuenta y riesgo como apoyo a la gestión en el proceso de Gestión administrativa y Gestión financiera del Fondo de Valorización de Medellín"/>
    <s v="CPS 139"/>
    <m/>
    <m/>
    <m/>
    <x v="0"/>
    <x v="6"/>
    <x v="3"/>
    <n v="1"/>
    <n v="12327811"/>
    <d v="2022-09-05T00:00:00"/>
    <s v="3 MESES Y 26 DIAS"/>
    <n v="-234"/>
    <d v="2022-12-31T00:00:00"/>
    <m/>
    <s v="N/A"/>
    <s v="N/A"/>
    <s v="N/A"/>
    <s v="DANILO DIAZ AGUDELO"/>
    <s v="FINANCIERA"/>
    <s v="SUB DIRECTOR ADMINISTRATIVO Y FINANCIERO"/>
    <s v="DIANA MARCELA SIERRA VALENCIA"/>
    <m/>
    <m/>
    <m/>
    <m/>
    <s v="N/A"/>
    <s v="https://community.secop.gov.co/Public/Tendering/OpportunityDetail/Index?noticeUID=CO1.NTC.3236911&amp;isFromPublicArea=True&amp;isModal=False"/>
    <s v="N/A"/>
    <d v="2022-09-05T00:00:00"/>
    <s v="N/A"/>
    <d v="2023-04-30T00:00:00"/>
    <d v="2023-06-29T00:00:00"/>
    <d v="2025-06-18T00:00:00"/>
    <s v="N/A"/>
  </r>
  <r>
    <s v="FONVALMED"/>
    <s v="2022-02000"/>
    <x v="51"/>
    <s v="ADRIANA NARANJO GUARDIA"/>
    <n v="43272666"/>
    <s v="Prestación de servicios profesionales como contratista independiente, sin vínculo laboral por su propia cuenta y riesgo como profesional en el Proceso de Comunicaciones del Fondo de Valorización de Medellín"/>
    <s v="CPS 141"/>
    <m/>
    <m/>
    <m/>
    <x v="0"/>
    <x v="6"/>
    <x v="3"/>
    <n v="1"/>
    <n v="21072169"/>
    <d v="2022-09-05T00:00:00"/>
    <s v="3 MESES Y 26 DIAS"/>
    <n v="-234"/>
    <d v="2022-12-31T00:00:00"/>
    <m/>
    <s v="N/A"/>
    <s v="N/A"/>
    <s v="N/A"/>
    <s v="DANILO DIAZ AGUDELO"/>
    <s v="COMUNICACIONES"/>
    <s v="SUB DIRECTOR ADMINISTRATIVO Y FINANCIERO"/>
    <s v="JORGE ELIECER GONZALEZ"/>
    <m/>
    <m/>
    <m/>
    <m/>
    <s v="N/A"/>
    <s v="https://community.secop.gov.co/Public/Tendering/OpportunityDetail/Index?noticeUID=CO1.NTC.3237761&amp;isFromPublicArea=True&amp;isModal=False"/>
    <s v="N/A"/>
    <d v="2022-09-05T00:00:00"/>
    <s v="N/A"/>
    <d v="2023-04-30T00:00:00"/>
    <d v="2023-06-29T00:00:00"/>
    <d v="2025-06-18T00:00:00"/>
    <s v="N/A"/>
  </r>
  <r>
    <s v="FONVALMED"/>
    <s v="2022-02001"/>
    <x v="52"/>
    <s v="SERGIO ANDRÉS BOLIVAR ROA"/>
    <n v="71794287"/>
    <s v="Prestación de servicios profesionales como contratista independiente, sin vínculo laboral por su propia cuenta y riesgo como apoyo juridico a la Direccion General del Fondo de Valorización de Medellín"/>
    <s v="CPS 142"/>
    <m/>
    <m/>
    <m/>
    <x v="0"/>
    <x v="6"/>
    <x v="1"/>
    <n v="0.19"/>
    <s v="20.527.199 "/>
    <d v="2022-09-08T00:00:00"/>
    <s v="3 MESES Y 22 DIAS"/>
    <s v="OK"/>
    <d v="2022-12-31T00:00:00"/>
    <d v="2022-09-30T00:00:00"/>
    <s v="N/A"/>
    <s v="N/A"/>
    <s v="N/A"/>
    <s v="CLARA MARCELA SERNA VASCO"/>
    <s v="DIRECCIÓN"/>
    <m/>
    <m/>
    <m/>
    <m/>
    <m/>
    <m/>
    <s v="N/A"/>
    <s v="https://community.secop.gov.co/Public/Tendering/OpportunityDetail/Index?noticeUID=CO1.NTC.3254251&amp;isFromPublicArea=True&amp;isModal=False"/>
    <s v="N/A"/>
    <d v="2022-09-08T00:00:00"/>
    <s v="N/A"/>
    <d v="2023-04-30T00:00:00"/>
    <d v="2023-06-29T00:00:00"/>
    <d v="2025-06-18T00:00:00"/>
    <s v="N/A"/>
  </r>
  <r>
    <s v="FONVALMED"/>
    <s v="2022-02002"/>
    <x v="52"/>
    <s v="FABIAN OCHOA PEÑA"/>
    <n v="70193598"/>
    <s v="Prestación de servicios profesionales especializados como contratista independiente, sin vínculo laboral por su propia cuenta y riesgo en el proceso de Gestión Jurídica &quot;subproceso de Gestión de cobros&quot; del Fondo de Valorización del Municipio de Medellín"/>
    <s v="CPS 143"/>
    <m/>
    <m/>
    <m/>
    <x v="0"/>
    <x v="6"/>
    <x v="1"/>
    <n v="0.04"/>
    <n v="24262482"/>
    <d v="2022-09-08T00:00:00"/>
    <s v="3 MESES Y 22 DIAS"/>
    <s v="OK"/>
    <d v="2022-12-31T00:00:00"/>
    <d v="2022-09-13T00:00:00"/>
    <s v="N/A"/>
    <s v="N/A"/>
    <s v="N/A"/>
    <s v="RUBY SANCHEZ PEREA"/>
    <s v="GESTIÓN DE COBROS"/>
    <s v="SUB DIRECTOR ADMINISTRATIVO Y FINANCIERO"/>
    <m/>
    <m/>
    <m/>
    <m/>
    <m/>
    <s v="N/A"/>
    <s v="https://community.secop.gov.co/Public/Tendering/OpportunityDetail/Index?noticeUID=CO1.NTC.3254092&amp;isFromPublicArea=True&amp;isModal=False"/>
    <s v="N/A"/>
    <d v="2022-09-08T00:00:00"/>
    <s v="N/A"/>
    <d v="2023-04-30T00:00:00"/>
    <d v="2023-06-29T00:00:00"/>
    <d v="2025-06-18T00:00:00"/>
    <s v="N/A"/>
  </r>
  <r>
    <s v="FONVALMED"/>
    <s v="2022-02004"/>
    <x v="53"/>
    <s v="DORIS STELLA ROJAS RODRIGUEZ"/>
    <n v="43094992"/>
    <s v="Prestación de servicios profesionales especializados como contratista independiente, sin vínculo laboral por su propia cuenta y riesgo, como profesional en el proceso de Gestión Administrativa del Fondo de Valorización de Medellín"/>
    <s v="CPS 144"/>
    <m/>
    <m/>
    <m/>
    <x v="0"/>
    <x v="6"/>
    <x v="3"/>
    <n v="1"/>
    <n v="22007071"/>
    <d v="2022-09-12T00:00:00"/>
    <s v="3 MESES Y 19 DIAS"/>
    <n v="-234"/>
    <d v="2022-12-31T00:00:00"/>
    <m/>
    <s v="N/A"/>
    <s v="N/A"/>
    <s v="N/A"/>
    <s v="DANILO DIAZ AGUDELO"/>
    <s v="ADMINISTRATIVA"/>
    <s v="SUB DIRECTOR ADMINISTRATIVO Y FINANCIERO"/>
    <m/>
    <m/>
    <m/>
    <m/>
    <m/>
    <s v="N/A"/>
    <s v="https://community.secop.gov.co/Public/Tendering/OpportunityDetail/Index?noticeUID=CO1.NTC.3270414&amp;isFromPublicArea=True&amp;isModal=False"/>
    <s v="N/A"/>
    <d v="2022-09-12T00:00:00"/>
    <s v="N/A"/>
    <d v="2023-04-30T00:00:00"/>
    <d v="2023-06-29T00:00:00"/>
    <d v="2025-06-18T00:00:00"/>
    <s v="N/A"/>
  </r>
  <r>
    <s v="FONVALMED"/>
    <s v="2022-02005"/>
    <x v="54"/>
    <s v="ANDRÉS FELIPE GIRALDO ARIAS"/>
    <n v="71366197"/>
    <s v="Prestación de servicios profesionales especializados como contratista independiente, sin vínculo laboral por su propia cuenta y riesgo, como abogado en el proceso de gestión jurídica &quot;subproceso de gestión predial&quot; del fondo de valorización de Medellín"/>
    <s v="CPS 145"/>
    <m/>
    <m/>
    <m/>
    <x v="0"/>
    <x v="6"/>
    <x v="3"/>
    <n v="1"/>
    <n v="21603271"/>
    <d v="2022-09-19T00:00:00"/>
    <s v="3 MESES Y 17 DIAS"/>
    <n v="-234"/>
    <d v="2022-12-31T00:00:00"/>
    <m/>
    <s v="N/A"/>
    <s v="N/A"/>
    <s v="N/A"/>
    <s v="DANILO DIAZ AGUDELO"/>
    <s v="GESTIÓN PREDIAL"/>
    <s v="SUB DIRECTOR ADMINISTRATIVO Y FINANCIERO"/>
    <s v="LUIS JAVIER ALVAREZ"/>
    <m/>
    <m/>
    <m/>
    <m/>
    <s v="N/A"/>
    <s v="https://community.secop.gov.co/Public/Tendering/OpportunityDetail/Index?noticeUID=CO1.NTC.3278412&amp;isFromPublicArea=True&amp;isModal=False"/>
    <s v="N/A"/>
    <d v="2022-09-14T00:00:00"/>
    <s v="N/A"/>
    <d v="2023-04-30T00:00:00"/>
    <d v="2023-06-29T00:00:00"/>
    <d v="2025-06-18T00:00:00"/>
    <s v="N/A"/>
  </r>
  <r>
    <s v="FONVALMED"/>
    <s v="2022-02006"/>
    <x v="55"/>
    <s v="RED LOGÍSTICA Y GESTIÓN SAS"/>
    <n v="900188352"/>
    <s v="Administración y soporte de la página web de la entidad"/>
    <s v="CD-015-2022"/>
    <m/>
    <m/>
    <m/>
    <x v="0"/>
    <x v="4"/>
    <x v="2"/>
    <n v="1"/>
    <n v="45000000"/>
    <d v="2022-09-20T00:00:00"/>
    <s v="3 MESES Y 15 DIAS"/>
    <n v="-203"/>
    <d v="2023-01-31T00:00:00"/>
    <m/>
    <s v="UN (01) MES"/>
    <s v="N/A"/>
    <s v="N/A"/>
    <s v="DANILO DIAZ AGUDELO"/>
    <s v="TECNOLOGÍA DE LA INFORMACIÓN"/>
    <s v="SUB DIRECTOR ADMINISTRATIVO Y FINANCIERO"/>
    <s v="SANDRA MARIA GUTIERREZ CASTRO"/>
    <m/>
    <m/>
    <m/>
    <m/>
    <s v="N/A"/>
    <s v="https://community.secop.gov.co/Public/Tendering/OpportunityDetail/Index?noticeUID=CO1.NTC.3297841&amp;isFromPublicArea=True&amp;isModal=False"/>
    <s v="N/A"/>
    <d v="2022-09-19T00:00:00"/>
    <s v="N/A"/>
    <d v="2023-05-31T00:00:00"/>
    <d v="2023-07-30T00:00:00"/>
    <d v="2025-07-19T00:00:00"/>
    <s v="N/A"/>
  </r>
  <r>
    <s v="FONVALMED"/>
    <s v="2022-02007"/>
    <x v="56"/>
    <s v="CORPORACIÓN LONJA DE PROPIEDAD RAÍZ DE MEDELLÍN Y ANTIOQUIA"/>
    <n v="811016935"/>
    <s v="Realizar los avalúos comerciales corporativos o colegiados para los inmuebles y/o mejoras constructivas y/o especies vegetales, requeridas para atender las diferentes necesidades que se originan para el Fondo de Valorización de Medellín"/>
    <s v="CD-017-2022"/>
    <m/>
    <m/>
    <m/>
    <x v="0"/>
    <x v="4"/>
    <x v="2"/>
    <n v="1"/>
    <n v="50000000"/>
    <d v="2022-10-04T00:00:00"/>
    <s v="3 MESES Y 16 DIAS"/>
    <n v="-53"/>
    <d v="2023-06-30T00:00:00"/>
    <m/>
    <s v="SEIS (06) MESES"/>
    <s v="N/A"/>
    <s v="N/A"/>
    <s v="DANILO DIAZ AGUDELO"/>
    <s v="GESTIÓN PREDIAL"/>
    <s v="SUB DIRECTOR ADMINISTRATIVO Y FINANCIERO"/>
    <s v="ANDRÉS FELIPE GIRALDO ARIAS"/>
    <m/>
    <m/>
    <m/>
    <m/>
    <s v="N/A"/>
    <s v="https://community.secop.gov.co/Public/Tendering/OpportunityDetail/Index?noticeUID=CO1.NTC.3351080&amp;isFromPublicArea=True&amp;isModal=False"/>
    <s v="N/A"/>
    <d v="2022-10-03T00:00:00"/>
    <s v="N/A"/>
    <d v="2023-10-28T00:00:00"/>
    <d v="2023-12-27T00:00:00"/>
    <d v="2025-12-16T00:00:00"/>
    <s v="N/A"/>
  </r>
  <r>
    <s v="FONVALMED"/>
    <s v="2022-02008"/>
    <x v="57"/>
    <s v="MARY SOL FRANCO FRANCO"/>
    <n v="1038212262"/>
    <s v="Prestación de servicios profesionales como contratista independiente, sin vínculo laboral por su propia cuenta y riesgo como Abogado en el proceso de Gestión jurídica &quot;Subproceso Gestión de Cobros&quot; del Fondo de Valorización del Municipio de Medellín"/>
    <s v="CPS 146"/>
    <m/>
    <m/>
    <m/>
    <x v="0"/>
    <x v="6"/>
    <x v="3"/>
    <n v="1"/>
    <n v="17984006"/>
    <d v="2022-09-22T00:00:00"/>
    <s v="3 MESES Y 9 DIAS"/>
    <n v="-234"/>
    <d v="2022-12-31T00:00:00"/>
    <m/>
    <s v="N/A"/>
    <s v="N/A"/>
    <s v="N/A"/>
    <s v="RUBY SANCHEZ PEREA"/>
    <s v="GESTIÓN DE COBROS"/>
    <s v="SUB DIRECTOR ADMINISTRATIVO Y FINANCIERO"/>
    <s v="LUIS JAVIER ALVAREZ"/>
    <m/>
    <m/>
    <m/>
    <m/>
    <s v="N/A"/>
    <s v="https://community.secop.gov.co/Public/Tendering/OpportunityDetail/Index?noticeUID=CO1.NTC.3312148&amp;isFromPublicArea=True&amp;isModal=False"/>
    <s v="N/A"/>
    <d v="2022-09-22T00:00:00"/>
    <s v="N/A"/>
    <d v="2023-04-30T00:00:00"/>
    <d v="2023-06-29T00:00:00"/>
    <d v="2025-06-18T00:00:00"/>
    <s v="N/A"/>
  </r>
  <r>
    <s v="FONVALMED"/>
    <s v="2022-02009"/>
    <x v="58"/>
    <s v="OSCAR MARIO NARANJO SANCHEZ"/>
    <n v="70101269"/>
    <s v="Prestación de servicios profesionales especializados como contratista independiente, sin vínculo laboral porsu propia cuenta y riesgo, como Ingeniero en el proceso de Administración de Obras por Valorización delFondo de Valorización de Medellín"/>
    <s v="CPS 147"/>
    <m/>
    <m/>
    <m/>
    <x v="0"/>
    <x v="6"/>
    <x v="3"/>
    <n v="1"/>
    <n v="19896854"/>
    <d v="2022-10-06T00:00:00"/>
    <s v="3 MESES Y 26 DIAS"/>
    <n v="-234"/>
    <d v="2022-12-31T00:00:00"/>
    <m/>
    <s v="N/A"/>
    <s v="N/A"/>
    <s v="N/A"/>
    <s v="CLARA MARCELA SERNA VASCO"/>
    <s v="ADMINISTRACIÓN DE OBRAS POR VALORIZACIÓN"/>
    <s v="SUB DIRECTOR ADMINISTRATIVO Y FINANCIERO"/>
    <m/>
    <m/>
    <m/>
    <m/>
    <m/>
    <s v="N/A"/>
    <s v="https://community.secop.gov.co/Public/Tendering/OpportunityDetail/Index?noticeUID=CO1.NTC.3370348&amp;isFromPublicArea=True&amp;isModal=False"/>
    <s v="N/A"/>
    <d v="2022-10-06T00:00:00"/>
    <s v="N/A"/>
    <d v="2023-04-30T00:00:00"/>
    <d v="2023-06-29T00:00:00"/>
    <d v="2025-06-18T00:00:00"/>
    <s v="N/A"/>
  </r>
  <r>
    <s v="FONVALMED"/>
    <s v="2022-02010"/>
    <x v="58"/>
    <s v="STEVEN CORTINA YARCE"/>
    <n v="71314249"/>
    <s v="Prestación de servicios profesionales como contratista independiente sin vínculo laboral por su propia cuenta y riesgo como apoyo al proceso de Gestión Contractual del Fondo de Valorización de Medellín"/>
    <s v="CPS 148"/>
    <m/>
    <m/>
    <m/>
    <x v="0"/>
    <x v="6"/>
    <x v="3"/>
    <n v="1"/>
    <n v="15622470"/>
    <d v="2022-10-06T00:00:00"/>
    <s v="3 MESES Y 26 DIAS"/>
    <n v="-234"/>
    <d v="2022-12-31T00:00:00"/>
    <m/>
    <s v="N/A"/>
    <s v="N/A"/>
    <s v="N/A"/>
    <s v="DANILO DIAZ AGUDELO"/>
    <s v="GESTIÓN CONTRACTUAL"/>
    <s v="SUB DIRECTOR ADMINISTRATIVO Y FINANCIERO"/>
    <s v="LEON DAVID QUINTERO RESTREPO"/>
    <m/>
    <m/>
    <m/>
    <m/>
    <s v="N/A"/>
    <s v="https://community.secop.gov.co/Public/Tendering/OpportunityDetail/Index?noticeUID=CO1.NTC.3371958&amp;isFromPublicArea=True&amp;isModal=False"/>
    <s v="N/A"/>
    <d v="2022-10-06T00:00:00"/>
    <s v="N/A"/>
    <d v="2023-04-30T00:00:00"/>
    <d v="2023-06-29T00:00:00"/>
    <d v="2025-06-18T00:00:00"/>
    <s v="N/A"/>
  </r>
  <r>
    <s v="FONVALMED"/>
    <s v="2022-02011"/>
    <x v="59"/>
    <s v="RITA INÉS CALLE JARAMILLO"/>
    <n v="43877882"/>
    <s v="Prestación de servicios profesionales como contratista independiente, sin vínculo laboral por su propia cuenta y riesgo, como ingeniero(a) en el Proceso Conceptualización, estructuración y diseño de proyectos del Fondo de Valorización del Municipio de Medellín"/>
    <s v="CPS 150"/>
    <m/>
    <m/>
    <m/>
    <x v="0"/>
    <x v="6"/>
    <x v="3"/>
    <n v="1"/>
    <n v="9627801"/>
    <d v="2022-11-09T00:00:00"/>
    <s v="1 MESES 28 DIAS"/>
    <n v="-234"/>
    <d v="2022-12-31T00:00:00"/>
    <m/>
    <s v="N/A"/>
    <s v="N/A"/>
    <s v="N/A"/>
    <s v="RUBY SANCHEZ PEREA"/>
    <s v="PREFACTIBILIDAD"/>
    <s v="SUB DIRECTOR ADMINISTRATIVO Y FINANCIERO"/>
    <s v="JULIAN CHICA VALENCIA"/>
    <m/>
    <m/>
    <m/>
    <m/>
    <s v="N/A"/>
    <s v="https://community.secop.gov.co/Public/Tendering/OpportunityDetail/Index?noticeUID=CO1.NTC.3498035&amp;isFromPublicArea=True&amp;isModal=False"/>
    <s v="N/A"/>
    <d v="2022-11-09T00:00:00"/>
    <s v="N/A"/>
    <d v="2023-04-30T00:00:00"/>
    <d v="2023-06-29T00:00:00"/>
    <d v="2025-06-18T00:00:00"/>
    <s v="N/A"/>
  </r>
  <r>
    <s v="FONVALMED"/>
    <s v="2022-02012"/>
    <x v="60"/>
    <s v="PLINIO D´PAOLA PUCHE"/>
    <n v="1037608703"/>
    <s v="Prestación de servicios profesionales como contratista independiente, sin vínculo laboral por su propia cuenta y riesgo, como ingeniero(a) en el Proceso Conceptualización, estructuración y diseño de proyectos del Fondo de Valorización del Municipio de Medellín"/>
    <s v="CPS 149"/>
    <m/>
    <m/>
    <m/>
    <x v="0"/>
    <x v="6"/>
    <x v="3"/>
    <n v="1"/>
    <n v="9627801"/>
    <d v="2022-11-08T00:00:00"/>
    <s v="1 MESES 28 DIAS"/>
    <n v="-234"/>
    <d v="2022-12-31T00:00:00"/>
    <m/>
    <s v="N/A"/>
    <s v="N/A"/>
    <s v="N/A"/>
    <s v="RUBY SANCHEZ PEREA"/>
    <s v="PREFACTIBILIDAD"/>
    <s v="SUB DIRECTOR ADMINISTRATIVO Y FINANCIERO"/>
    <s v="JULIAN CHICA VALENCIA"/>
    <m/>
    <m/>
    <m/>
    <m/>
    <s v="N/A"/>
    <s v="https://community.secop.gov.co/Public/Tendering/OpportunityDetail/Index?noticeUID=CO1.NTC.3497491&amp;isFromPublicArea=True&amp;isModal=False"/>
    <s v="N/A"/>
    <d v="2022-11-09T00:00:00"/>
    <s v="N/A"/>
    <d v="2023-04-30T00:00:00"/>
    <d v="2023-06-29T00:00:00"/>
    <d v="2025-06-18T00:00:00"/>
    <s v="N/A"/>
  </r>
  <r>
    <s v="FONVALMED"/>
    <s v="2022-02013"/>
    <x v="61"/>
    <s v="LADY JOHANA GIRALDO JARAMILLO"/>
    <n v="1040731196"/>
    <s v="Prestación de servicios personales como contratista independiente, sin vínculo laboral por su propia cuenta y riesgo, como apoyo a la gestión en el proceso de Gestión Administrativa &quot;Subproceso de Gestión documental&quot; del Fondo de Valorización de Medellín"/>
    <s v="CPS 151"/>
    <m/>
    <m/>
    <m/>
    <x v="0"/>
    <x v="6"/>
    <x v="1"/>
    <n v="0"/>
    <n v="6496497"/>
    <d v="2022-11-10T00:00:00"/>
    <s v="01 MESES Y 21 DIAS"/>
    <s v="OK"/>
    <d v="2022-12-31T00:00:00"/>
    <d v="2022-10-10T00:00:00"/>
    <s v="N/A"/>
    <s v="N/A"/>
    <s v="N/A"/>
    <s v="DANILO DIAZ AGUDELO"/>
    <s v="GESTIÓN DOCUMENTAL"/>
    <s v="SUB DIRECTOR ADMINISTRATIVO Y FINANCIERO"/>
    <m/>
    <m/>
    <m/>
    <m/>
    <m/>
    <s v="N/A"/>
    <s v="https://community.secop.gov.co/Public/Tendering/OpportunityDetail/Index?noticeUID=CO1.NTC.3511049&amp;isFromPublicArea=True&amp;isModal=False"/>
    <s v="N/A"/>
    <d v="2022-11-10T00:00:00"/>
    <s v="N/A"/>
    <d v="2023-04-30T00:00:00"/>
    <d v="2023-06-29T00:00:00"/>
    <d v="2025-06-18T00:00:00"/>
    <s v="N/A"/>
  </r>
  <r>
    <s v="FONVALMED"/>
    <s v="2022-02014"/>
    <x v="62"/>
    <s v="ARIAFINA S.A.S"/>
    <s v="901.293.228-7"/>
    <s v="Prestar el Servicio PAAS de herramienta Bussiness Process Management Suite (BPMS) en modalidad Cloud Computing y apoyo en la automatización de procesos del Fondo de Valorización de Medellín"/>
    <s v="CD-018-2022"/>
    <m/>
    <m/>
    <m/>
    <x v="0"/>
    <x v="4"/>
    <x v="3"/>
    <n v="1"/>
    <n v="15117080"/>
    <d v="2022-11-18T00:00:00"/>
    <s v="CUARENTA Y TRES DIAS"/>
    <n v="-234"/>
    <d v="2022-12-31T00:00:00"/>
    <m/>
    <s v="N/A"/>
    <s v="N/A"/>
    <s v="N/A"/>
    <s v="RUBY SANCHEZ PEREA"/>
    <s v="TECNOLOGÍA DE LA INFORMACIÓN"/>
    <s v="SUB DIRECTOR ADMINISTRATIVO Y FINANCIERO"/>
    <s v="SANDRA MARIA GUTIERREZ CASTRO"/>
    <m/>
    <m/>
    <m/>
    <m/>
    <s v="N/A"/>
    <s v="https://community.secop.gov.co/Public/Tendering/OpportunityDetail/Index?noticeUID=CO1.NTC.3582017&amp;isFromPublicArea=True&amp;isModal=False"/>
    <s v="N/A"/>
    <d v="2022-11-18T00:00:00"/>
    <s v="N/A"/>
    <d v="2023-04-30T00:00:00"/>
    <d v="2023-06-29T00:00:00"/>
    <d v="2025-06-18T00:00:00"/>
    <s v="N/A"/>
  </r>
  <r>
    <s v="FONVALMED"/>
    <s v="2022-02015"/>
    <x v="63"/>
    <s v="JAIME ALBERTO CARVAJAL MOLINA"/>
    <n v="1054990334"/>
    <s v="Prestación de servicios profesionales como contratista independiente, sin vínculo laboral por su propia cuenta y riesgo, como profesional en el proceso de planeación estratégica &quot;Subproceso de Planeación Institucional&quot; del Fondo de Valorización de Medellín."/>
    <s v="CPS 152"/>
    <m/>
    <m/>
    <m/>
    <x v="0"/>
    <x v="6"/>
    <x v="3"/>
    <n v="1"/>
    <n v="4753541"/>
    <d v="2022-11-28T00:00:00"/>
    <s v="01 MESES Y 03 DIAS"/>
    <n v="-234"/>
    <d v="2022-12-31T00:00:00"/>
    <m/>
    <s v="N/A"/>
    <s v="N/A"/>
    <s v="N/A"/>
    <s v="DANILO DIAZ AGUDELO"/>
    <s v="PLANEACIÓN ESTRATÉGICA"/>
    <s v="SUB DIRECTOR ADMINISTRATIVO Y FINANCIERO"/>
    <s v="MARIA ISABEL GALLON"/>
    <m/>
    <m/>
    <m/>
    <m/>
    <s v="N/A"/>
    <s v="https://community.secop.gov.co/Public/Tendering/OpportunityDetail/Index?noticeUID=CO1.NTC.3582017&amp;isFromPublicArea=True&amp;isModal=False"/>
    <s v="N/A"/>
    <d v="2022-11-28T00:00:00"/>
    <s v="N/A"/>
    <d v="2023-04-30T00:00:00"/>
    <d v="2023-06-29T00:00:00"/>
    <d v="2025-06-18T00:00:00"/>
    <s v="N/A"/>
  </r>
  <r>
    <s v="FONVALMED"/>
    <s v="2022-02016"/>
    <x v="64"/>
    <s v="DIANA LUCIA MUÑOZ GUTIERREZ"/>
    <n v="43588969"/>
    <s v="Prestación de servicios profesionales como contratista independiente, sin vínculo laboral por su propia cuenta y riesgo como Abogado (a) en el proceso de Gestión Contractual del Fondo de Valorización de Medellín"/>
    <s v="CPS 153"/>
    <m/>
    <m/>
    <m/>
    <x v="0"/>
    <x v="6"/>
    <x v="3"/>
    <n v="1"/>
    <n v="2906506"/>
    <d v="2022-12-16T00:00:00"/>
    <s v="16 DIAS"/>
    <n v="-234"/>
    <d v="2022-12-31T00:00:00"/>
    <m/>
    <s v="N/A"/>
    <s v="N/A"/>
    <s v="N/A"/>
    <s v="DANILO DIAZ AGUDELO"/>
    <s v="PLANEACIÓN ESTRATÉGICA"/>
    <s v="SUB DIRECTOR ADMINISTRATIVO Y FINANCIERO"/>
    <s v="LEON DAVID QUINTERO RESTREPO"/>
    <m/>
    <m/>
    <m/>
    <m/>
    <s v="N/A"/>
    <s v="https://community.secop.gov.co/Public/Common/GoogleReCaptcha/Index?previousUrl=https%3a%2f%2fcommunity.secop.gov.co%2fPublic%2fTendering%2fOpportunityDetail%2fIndex%3fnoticeUID%3dCO1.NTC.3650367%26isFromPublicArea%3dTrue%26isModal%3dFalse"/>
    <s v="N/A"/>
    <d v="2022-12-16T00:00:00"/>
    <s v="N/A"/>
    <d v="2023-04-30T00:00:00"/>
    <d v="2023-06-29T00:00:00"/>
    <d v="2025-06-18T00:00:00"/>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1086BC0-0EAB-4865-B1FD-D101208161C5}" name="TablaDinámica1" cacheId="0" applyNumberFormats="0" applyBorderFormats="0" applyFontFormats="0" applyPatternFormats="0" applyAlignmentFormats="0" applyWidthHeightFormats="1" dataCaption="Valores" updatedVersion="7" minRefreshableVersion="3" useAutoFormatting="1" itemPrintTitles="1" createdVersion="8" indent="0" outline="1" outlineData="1" multipleFieldFilters="0">
  <location ref="A2:B7" firstHeaderRow="1" firstDataRow="1" firstDataCol="1"/>
  <pivotFields count="42">
    <pivotField showAll="0"/>
    <pivotField dataField="1" showAll="0"/>
    <pivotField axis="axisRow"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sd="0" x="1"/>
        <item sd="0" x="2"/>
        <item sd="0" x="3"/>
        <item sd="0" x="4"/>
        <item x="0"/>
        <item x="5"/>
        <item t="default"/>
      </items>
    </pivotField>
    <pivotField axis="axisRow" showAll="0">
      <items count="7">
        <item sd="0" x="3"/>
        <item sd="0" x="4"/>
        <item x="0"/>
        <item x="1"/>
        <item x="2"/>
        <item x="5"/>
        <item t="default"/>
      </items>
    </pivotField>
  </pivotFields>
  <rowFields count="3">
    <field x="41"/>
    <field x="40"/>
    <field x="2"/>
  </rowFields>
  <rowItems count="5">
    <i>
      <x/>
    </i>
    <i>
      <x v="1"/>
    </i>
    <i>
      <x v="3"/>
    </i>
    <i r="1">
      <x v="1"/>
    </i>
    <i t="grand">
      <x/>
    </i>
  </rowItems>
  <colItems count="1">
    <i/>
  </colItems>
  <dataFields count="1">
    <dataField name="Cuenta de NÚMERO DE CONTRATO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F63DF1B-77C2-4973-8991-92AF4096A3D3}" name="TablaDinámica3" cacheId="0" applyNumberFormats="0" applyBorderFormats="0" applyFontFormats="0" applyPatternFormats="0" applyAlignmentFormats="0" applyWidthHeightFormats="1" dataCaption="Valores" updatedVersion="7" minRefreshableVersion="3" useAutoFormatting="1" itemPrintTitles="1" createdVersion="8" indent="0" outline="1" outlineData="1" multipleFieldFilters="0">
  <location ref="A32:B69" firstHeaderRow="1" firstDataRow="1" firstDataCol="1"/>
  <pivotFields count="42">
    <pivotField showAll="0"/>
    <pivotField showAll="0"/>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Row" showAll="0">
      <items count="6">
        <item x="1"/>
        <item x="0"/>
        <item x="3"/>
        <item x="4"/>
        <item x="2"/>
        <item t="default"/>
      </items>
    </pivotField>
    <pivotField axis="axisRow" showAll="0">
      <items count="10">
        <item x="3"/>
        <item x="0"/>
        <item x="1"/>
        <item x="5"/>
        <item m="1" x="8"/>
        <item x="4"/>
        <item h="1" x="6"/>
        <item x="2"/>
        <item h="1" x="7"/>
        <item t="default"/>
      </items>
    </pivotField>
    <pivotField axis="axisRow" dataField="1" showAll="0">
      <items count="11">
        <item x="2"/>
        <item m="1" x="9"/>
        <item m="1" x="7"/>
        <item x="1"/>
        <item x="5"/>
        <item x="0"/>
        <item x="3"/>
        <item x="4"/>
        <item x="6"/>
        <item m="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1"/>
        <item sd="0" x="2"/>
        <item sd="0" x="3"/>
        <item sd="0" x="4"/>
        <item x="0"/>
        <item x="5"/>
        <item t="default"/>
      </items>
    </pivotField>
    <pivotField multipleItemSelectionAllowed="1" showAll="0">
      <items count="7">
        <item sd="0" x="3"/>
        <item sd="0" x="4"/>
        <item x="0"/>
        <item x="1"/>
        <item x="2"/>
        <item x="5"/>
        <item t="default"/>
      </items>
    </pivotField>
  </pivotFields>
  <rowFields count="3">
    <field x="10"/>
    <field x="11"/>
    <field x="12"/>
  </rowFields>
  <rowItems count="37">
    <i>
      <x/>
    </i>
    <i r="1">
      <x v="2"/>
    </i>
    <i r="2">
      <x/>
    </i>
    <i r="1">
      <x v="5"/>
    </i>
    <i r="2">
      <x v="5"/>
    </i>
    <i>
      <x v="1"/>
    </i>
    <i r="1">
      <x v="1"/>
    </i>
    <i r="2">
      <x/>
    </i>
    <i r="2">
      <x v="3"/>
    </i>
    <i r="2">
      <x v="5"/>
    </i>
    <i r="2">
      <x v="6"/>
    </i>
    <i r="1">
      <x v="5"/>
    </i>
    <i r="2">
      <x/>
    </i>
    <i r="2">
      <x v="3"/>
    </i>
    <i r="2">
      <x v="6"/>
    </i>
    <i r="2">
      <x v="7"/>
    </i>
    <i>
      <x v="2"/>
    </i>
    <i r="1">
      <x/>
    </i>
    <i r="2">
      <x/>
    </i>
    <i r="1">
      <x v="5"/>
    </i>
    <i r="2">
      <x v="3"/>
    </i>
    <i>
      <x v="3"/>
    </i>
    <i r="1">
      <x v="5"/>
    </i>
    <i r="2">
      <x v="3"/>
    </i>
    <i r="2">
      <x v="6"/>
    </i>
    <i r="2">
      <x v="7"/>
    </i>
    <i>
      <x v="4"/>
    </i>
    <i r="1">
      <x v="3"/>
    </i>
    <i r="2">
      <x/>
    </i>
    <i r="2">
      <x v="3"/>
    </i>
    <i r="1">
      <x v="5"/>
    </i>
    <i r="2">
      <x/>
    </i>
    <i r="2">
      <x v="6"/>
    </i>
    <i r="1">
      <x v="7"/>
    </i>
    <i r="2">
      <x/>
    </i>
    <i r="2">
      <x v="3"/>
    </i>
    <i t="grand">
      <x/>
    </i>
  </rowItems>
  <colItems count="1">
    <i/>
  </colItems>
  <dataFields count="1">
    <dataField name="Cuenta de ESTADO ACTUAL DEL CONTRATO "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CD11A5F-F8A4-4B73-B4DA-942219DCD831}" name="TablaDinámica2" cacheId="0" applyNumberFormats="0" applyBorderFormats="0" applyFontFormats="0" applyPatternFormats="0" applyAlignmentFormats="0" applyWidthHeightFormats="1" dataCaption="Valores" updatedVersion="7" minRefreshableVersion="3" useAutoFormatting="1" itemPrintTitles="1" createdVersion="8" indent="0" outline="1" outlineData="1" multipleFieldFilters="0">
  <location ref="A8:B29" firstHeaderRow="1" firstDataRow="1" firstDataCol="1"/>
  <pivotFields count="42">
    <pivotField showAll="0"/>
    <pivotField dataField="1" showAll="0"/>
    <pivotField axis="axisRow"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axis="axisRow" showAll="0">
      <items count="11">
        <item x="2"/>
        <item m="1" x="9"/>
        <item m="1" x="7"/>
        <item x="5"/>
        <item x="0"/>
        <item x="3"/>
        <item x="4"/>
        <item x="6"/>
        <item m="1" x="8"/>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defaultSubtotal="0">
      <items count="6">
        <item sd="0" x="1"/>
        <item sd="0" x="2"/>
        <item sd="0" x="3"/>
        <item sd="0" x="4"/>
        <item x="0"/>
        <item x="5"/>
      </items>
    </pivotField>
    <pivotField axis="axisRow" showAll="0" defaultSubtotal="0">
      <items count="6">
        <item sd="0" x="3"/>
        <item sd="0" x="4"/>
        <item x="0"/>
        <item x="1"/>
        <item x="2"/>
        <item x="5"/>
      </items>
    </pivotField>
  </pivotFields>
  <rowFields count="4">
    <field x="12"/>
    <field x="41"/>
    <field x="40"/>
    <field x="2"/>
  </rowFields>
  <rowItems count="21">
    <i>
      <x/>
    </i>
    <i r="1">
      <x/>
    </i>
    <i r="1">
      <x v="1"/>
    </i>
    <i>
      <x v="3"/>
    </i>
    <i r="1">
      <x v="1"/>
    </i>
    <i>
      <x v="4"/>
    </i>
    <i r="1">
      <x/>
    </i>
    <i r="1">
      <x v="1"/>
    </i>
    <i r="1">
      <x v="3"/>
    </i>
    <i r="2">
      <x v="1"/>
    </i>
    <i>
      <x v="5"/>
    </i>
    <i r="1">
      <x/>
    </i>
    <i r="1">
      <x v="1"/>
    </i>
    <i>
      <x v="6"/>
    </i>
    <i r="1">
      <x/>
    </i>
    <i>
      <x v="7"/>
    </i>
    <i r="1">
      <x v="1"/>
    </i>
    <i>
      <x v="9"/>
    </i>
    <i r="1">
      <x/>
    </i>
    <i r="1">
      <x v="1"/>
    </i>
    <i t="grand">
      <x/>
    </i>
  </rowItems>
  <colItems count="1">
    <i/>
  </colItems>
  <dataFields count="1">
    <dataField name="Cuenta de NÚMERO DE CONTRATO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24" displayName="Tabla24" ref="A2:AH216" totalsRowShown="0" headerRowDxfId="119" dataDxfId="118">
  <autoFilter ref="A2:AH216" xr:uid="{00000000-0009-0000-0100-000003000000}"/>
  <sortState xmlns:xlrd2="http://schemas.microsoft.com/office/spreadsheetml/2017/richdata2" ref="A3:AF216">
    <sortCondition ref="B2:B216"/>
  </sortState>
  <tableColumns count="34">
    <tableColumn id="1" xr3:uid="{00000000-0010-0000-0200-000001000000}" name="ENTIDAD CONTRATANTE " dataDxfId="117"/>
    <tableColumn id="2" xr3:uid="{00000000-0010-0000-0200-000002000000}" name="NÚMERO DE CONTRATO " dataDxfId="116"/>
    <tableColumn id="3" xr3:uid="{00000000-0010-0000-0200-000003000000}" name="FECHA DE CONTRATO " dataDxfId="115"/>
    <tableColumn id="4" xr3:uid="{00000000-0010-0000-0200-000004000000}" name="NOMBRE DEL CONTRATISTA " dataDxfId="114"/>
    <tableColumn id="5" xr3:uid="{00000000-0010-0000-0200-000005000000}" name="NIT/CC " dataDxfId="113"/>
    <tableColumn id="6" xr3:uid="{00000000-0010-0000-0200-000006000000}" name="OBJETO DEL CONTRATO " dataDxfId="112"/>
    <tableColumn id="7" xr3:uid="{00000000-0010-0000-0200-000007000000}" name="NÚMERO DE PROCESO (SECOPII)" dataDxfId="111"/>
    <tableColumn id="32" xr3:uid="{00000000-0010-0000-0200-000020000000}" name="NOMBRE DEL CONTRATISTA CESIONARIO" dataDxfId="110"/>
    <tableColumn id="31" xr3:uid="{00000000-0010-0000-0200-00001F000000}" name="NIT/CC" dataDxfId="109" dataCellStyle="Millares"/>
    <tableColumn id="30" xr3:uid="{00000000-0010-0000-0200-00001E000000}" name="FECHA DE CESIÓN" dataDxfId="108"/>
    <tableColumn id="8" xr3:uid="{00000000-0010-0000-0200-000008000000}" name="TIPO DE PROCESO" dataDxfId="107"/>
    <tableColumn id="9" xr3:uid="{00000000-0010-0000-0200-000009000000}" name="TIPOLOGÍA DEL CONTRATO" dataDxfId="106"/>
    <tableColumn id="10" xr3:uid="{00000000-0010-0000-0200-00000A000000}" name="ESTADO ACTUAL DEL CONTRATO " dataDxfId="105"/>
    <tableColumn id="11" xr3:uid="{00000000-0010-0000-0200-00000B000000}" name="PORCENTAJE DE AVANCE DEL PLAZO CONTRACTUAL" dataDxfId="104">
      <calculatedColumnFormula>+IF(Tabla24[[#This Row],[DÍAS PENDIENTES DE EJECUCIÓN]]&lt;=0,1,($Q$1-Tabla24[[#This Row],[FECHA ACTA DE INICIO]])/(Tabla24[[#This Row],[FECHA DE TERMINACIÓN  DEL CONTRATO ]]-Tabla24[[#This Row],[FECHA ACTA DE INICIO]]))</calculatedColumnFormula>
    </tableColumn>
    <tableColumn id="12" xr3:uid="{00000000-0010-0000-0200-00000C000000}" name="MONTO TOTAL DEL CONTRATO" dataDxfId="103"/>
    <tableColumn id="13" xr3:uid="{00000000-0010-0000-0200-00000D000000}" name="FECHA ACTA DE INICIO" dataDxfId="102"/>
    <tableColumn id="14" xr3:uid="{00000000-0010-0000-0200-00000E000000}" name="TIEMPO DE  DURACIÓN DEL CONTRATO " dataDxfId="101"/>
    <tableColumn id="17" xr3:uid="{00000000-0010-0000-0200-000011000000}" name="DÍAS PENDIENTES DE EJECUCIÓN" dataDxfId="100">
      <calculatedColumnFormula>+IF(Tabla24[[#This Row],[ESTADO ACTUAL DEL CONTRATO ]]="LIQUIDADO","OK",Tabla24[[#This Row],[FECHA DE TERMINACIÓN  DEL CONTRATO ]]-$Q$1)</calculatedColumnFormula>
    </tableColumn>
    <tableColumn id="18" xr3:uid="{00000000-0010-0000-0200-000012000000}" name="FECHA DE TERMINACIÓN  DEL CONTRATO " dataDxfId="99"/>
    <tableColumn id="19" xr3:uid="{00000000-0010-0000-0200-000013000000}" name="PRÓRROGAS " dataDxfId="98"/>
    <tableColumn id="20" xr3:uid="{00000000-0010-0000-0200-000014000000}" name="OTROSÍ" dataDxfId="97"/>
    <tableColumn id="21" xr3:uid="{00000000-0010-0000-0200-000015000000}" name="ADICIONES " dataDxfId="96"/>
    <tableColumn id="22" xr3:uid="{00000000-0010-0000-0200-000016000000}" name="ABOGADO GESTOR" dataDxfId="95"/>
    <tableColumn id="29" xr3:uid="{00000000-0010-0000-0200-00001D000000}" name="PROCESO" dataDxfId="94"/>
    <tableColumn id="16" xr3:uid="{00000000-0010-0000-0200-000010000000}" name="SUPERVISOR" dataDxfId="93"/>
    <tableColumn id="15" xr3:uid="{00000000-0010-0000-0200-00000F000000}" name="APOYO A LA SUPERVISIÓN" dataDxfId="92"/>
    <tableColumn id="23" xr3:uid="{00000000-0010-0000-0200-000017000000}" name="SECOP I" dataDxfId="91"/>
    <tableColumn id="24" xr3:uid="{00000000-0010-0000-0200-000018000000}" name="SECOP II" dataDxfId="90" dataCellStyle="Hipervínculo"/>
    <tableColumn id="25" xr3:uid="{00000000-0010-0000-0200-000019000000}" name=" SECOP I" dataDxfId="89"/>
    <tableColumn id="26" xr3:uid="{00000000-0010-0000-0200-00001A000000}" name="SECOP  II" dataDxfId="88"/>
    <tableColumn id="27" xr3:uid="{00000000-0010-0000-0200-00001B000000}" name="FECHA DE LIQUIDACIÓN DEL CONTRATO " dataDxfId="87"/>
    <tableColumn id="28" xr3:uid="{00000000-0010-0000-0200-00001C000000}" name="RAZONES POR EL INCUMPLIMIENTO DE LAS FECHAS PACTADAS " dataDxfId="86"/>
    <tableColumn id="33" xr3:uid="{6B558E03-D225-4CA0-9BE6-7BF503EC4491}" name="ENTREGA A GESTION DOCUMENTAL " dataDxfId="85"/>
    <tableColumn id="34" xr3:uid="{0DBED74C-FD0B-4B85-A7E7-058870446A34}" name="RESPUESTA A OBSERVACION DE GESTION DOCUMENTAL" dataDxfId="84"/>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AN196" totalsRowShown="0" headerRowDxfId="83" dataDxfId="82">
  <autoFilter ref="A2:AN196" xr:uid="{00000000-0009-0000-0100-000002000000}"/>
  <sortState xmlns:xlrd2="http://schemas.microsoft.com/office/spreadsheetml/2017/richdata2" ref="A3:AN190">
    <sortCondition ref="B2:B190"/>
  </sortState>
  <tableColumns count="40">
    <tableColumn id="1" xr3:uid="{00000000-0010-0000-0000-000001000000}" name="ENTIDAD CONTRATANTE " dataDxfId="81"/>
    <tableColumn id="2" xr3:uid="{00000000-0010-0000-0000-000002000000}" name="NÚMERO DE CONTRATO " dataDxfId="80"/>
    <tableColumn id="3" xr3:uid="{00000000-0010-0000-0000-000003000000}" name="FECHA DE CONTRATO " dataDxfId="79"/>
    <tableColumn id="4" xr3:uid="{00000000-0010-0000-0000-000004000000}" name="NOMBRE DEL CONTRATISTA " dataDxfId="78"/>
    <tableColumn id="5" xr3:uid="{00000000-0010-0000-0000-000005000000}" name="NIT/CC " dataDxfId="77"/>
    <tableColumn id="6" xr3:uid="{00000000-0010-0000-0000-000006000000}" name="OBJETO DEL CONTRATO " dataDxfId="76"/>
    <tableColumn id="7" xr3:uid="{00000000-0010-0000-0000-000007000000}" name="NÚMERO DE PROCESO (SECOPII)" dataDxfId="75"/>
    <tableColumn id="32" xr3:uid="{00000000-0010-0000-0000-000020000000}" name="NOMBRE DEL CONTRATISTA CESIONARIO" dataDxfId="74"/>
    <tableColumn id="31" xr3:uid="{00000000-0010-0000-0000-00001F000000}" name="NIT/CC" dataDxfId="73" dataCellStyle="Millares"/>
    <tableColumn id="30" xr3:uid="{00000000-0010-0000-0000-00001E000000}" name="FECHA DE CESIÓN" dataDxfId="72"/>
    <tableColumn id="8" xr3:uid="{00000000-0010-0000-0000-000008000000}" name="TIPO DE PROCESO" dataDxfId="71"/>
    <tableColumn id="9" xr3:uid="{00000000-0010-0000-0000-000009000000}" name="TIPOLOGÍA DEL CONTRATO" dataDxfId="70"/>
    <tableColumn id="10" xr3:uid="{00000000-0010-0000-0000-00000A000000}" name="ESTADO ACTUAL DEL CONTRATO " dataDxfId="69"/>
    <tableColumn id="11" xr3:uid="{00000000-0010-0000-0000-00000B000000}" name="PORCENTAJE DE AVANCE DEL PLAZO CONTRACTUAL" dataDxfId="68">
      <calculatedColumnFormula>+IF(Tabla2[[#This Row],[DÍAS PENDIENTES DE EJECUCIÓN]]&lt;=0,1,($Q$1-Tabla2[[#This Row],[FECHA ACTA DE INICIO]])/(Tabla2[[#This Row],[FECHA DE TERMINACIÓN  DEL CONTRATO ]]-Tabla2[[#This Row],[FECHA ACTA DE INICIO]]))</calculatedColumnFormula>
    </tableColumn>
    <tableColumn id="12" xr3:uid="{00000000-0010-0000-0000-00000C000000}" name="MONTO TOTAL DEL CONTRATO" dataDxfId="67"/>
    <tableColumn id="13" xr3:uid="{00000000-0010-0000-0000-00000D000000}" name="FECHA ACTA DE INICIO" dataDxfId="66"/>
    <tableColumn id="14" xr3:uid="{00000000-0010-0000-0000-00000E000000}" name="TIEMPO DE  DURACIÓN DEL CONTRATO " dataDxfId="65"/>
    <tableColumn id="17" xr3:uid="{00000000-0010-0000-0000-000011000000}" name="DÍAS PENDIENTES DE EJECUCIÓN" dataDxfId="64">
      <calculatedColumnFormula>+IF(Tabla2[[#This Row],[ESTADO ACTUAL DEL CONTRATO ]]="LIQUIDADO","OK",Tabla2[[#This Row],[FECHA DE TERMINACIÓN  DEL CONTRATO ]]-$Q$1)</calculatedColumnFormula>
    </tableColumn>
    <tableColumn id="18" xr3:uid="{00000000-0010-0000-0000-000012000000}" name="FECHA DE TERMINACIÓN  DEL CONTRATO " dataDxfId="63"/>
    <tableColumn id="39" xr3:uid="{5BD2CFFE-6411-4EFE-AC23-C2E0AEBDD57C}" name="FECHA TERMINACION ANTICIPADA" dataDxfId="62"/>
    <tableColumn id="19" xr3:uid="{00000000-0010-0000-0000-000013000000}" name="PRÓRROGAS " dataDxfId="61"/>
    <tableColumn id="20" xr3:uid="{00000000-0010-0000-0000-000014000000}" name="OTROSÍ" dataDxfId="60"/>
    <tableColumn id="21" xr3:uid="{00000000-0010-0000-0000-000015000000}" name="ADICIONES " dataDxfId="59"/>
    <tableColumn id="22" xr3:uid="{00000000-0010-0000-0000-000016000000}" name="ABOGADO GESTOR" dataDxfId="58"/>
    <tableColumn id="29" xr3:uid="{00000000-0010-0000-0000-00001D000000}" name="PROCESO" dataDxfId="57"/>
    <tableColumn id="16" xr3:uid="{00000000-0010-0000-0000-000010000000}" name="SUPERVISOR" dataDxfId="56"/>
    <tableColumn id="15" xr3:uid="{00000000-0010-0000-0000-00000F000000}" name="APOYO A LA SUPERVISIÓN TECNICO" dataDxfId="55"/>
    <tableColumn id="37" xr3:uid="{4B77EEAD-F973-401F-9C19-0344845BEB46}" name="APOYO A LA SUPERVISIÓN ADMINISTRATIVO" dataDxfId="54"/>
    <tableColumn id="38" xr3:uid="{D40197A6-FBA3-44D2-B8D8-09297FE4D61F}" name="APOYO A LA SUPERVISIÓN FINANCIERO" dataDxfId="53"/>
    <tableColumn id="35" xr3:uid="{35C4437F-5216-4370-A9D3-A489C8826497}" name="APOYO A LA SUPERVISIÓN CONTABLE" dataDxfId="52"/>
    <tableColumn id="34" xr3:uid="{94CD47A8-48CE-4F48-89FE-4C6B2D57047C}" name="APOYO A LA SUPERVISIÓN JURIDICO" dataDxfId="51"/>
    <tableColumn id="23" xr3:uid="{00000000-0010-0000-0000-000017000000}" name="SECOP I" dataDxfId="50"/>
    <tableColumn id="24" xr3:uid="{00000000-0010-0000-0000-000018000000}" name="SECOP II" dataDxfId="49" dataCellStyle="Hipervínculo"/>
    <tableColumn id="25" xr3:uid="{00000000-0010-0000-0000-000019000000}" name=" SECOP I" dataDxfId="48"/>
    <tableColumn id="26" xr3:uid="{00000000-0010-0000-0000-00001A000000}" name="SECOP  II" dataDxfId="47"/>
    <tableColumn id="27" xr3:uid="{00000000-0010-0000-0000-00001B000000}" name="FECHA DE LIQUIDACIÓN DEL CONTRATO " dataDxfId="46"/>
    <tableColumn id="42" xr3:uid="{53FA8F9A-BED4-4019-9981-7F96727C82CE}" name="OPORTUNIDAD PARA LIQUIDADAR BILATERALMENTE" dataDxfId="45">
      <calculatedColumnFormula>+Tabla2[[#This Row],[FECHA DE TERMINACIÓN  DEL CONTRATO ]]+120</calculatedColumnFormula>
    </tableColumn>
    <tableColumn id="41" xr3:uid="{8627D8BC-07F6-462A-BB13-8F1EF8AA6C12}" name="OPORTUNIDAD PARA LIQUIDAR UNILATERALMENTE" dataDxfId="44">
      <calculatedColumnFormula>+Tabla2[[#This Row],[OPORTUNIDAD PARA LIQUIDADAR BILATERALMENTE]]+60</calculatedColumnFormula>
    </tableColumn>
    <tableColumn id="40" xr3:uid="{77C592AA-3C85-46FC-B94F-999A39361599}" name="OPORTUNIDAD PARA LIQUIDAR JUDICIALMENTE" dataDxfId="43">
      <calculatedColumnFormula>+Tabla2[[#This Row],[OPORTUNIDAD PARA LIQUIDAR UNILATERALMENTE]]+720</calculatedColumnFormula>
    </tableColumn>
    <tableColumn id="28" xr3:uid="{00000000-0010-0000-0000-00001C000000}" name="RAZONES POR EL INCUMPLIMIENTO DE LAS FECHAS PACTADAS " dataDxfId="42"/>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A6FF1E-8792-430A-BA74-5DB5D3447951}" name="Tabla225" displayName="Tabla225" ref="A2:AN159" totalsRowShown="0" headerRowDxfId="41" dataDxfId="40">
  <autoFilter ref="A2:AN159" xr:uid="{86A6FF1E-8792-430A-BA74-5DB5D3447951}"/>
  <tableColumns count="40">
    <tableColumn id="1" xr3:uid="{33570771-4F3A-44BC-9A83-5770D71746D7}" name="ENTIDAD CONTRATANTE " dataDxfId="39"/>
    <tableColumn id="2" xr3:uid="{55FB56E6-0429-40E9-B7F4-A4394383764C}" name="NÚMERO DE CONTRATO " dataDxfId="38"/>
    <tableColumn id="3" xr3:uid="{824ECA0A-6F56-45FE-A5EB-FBAD07CF449F}" name="FECHA DE CONTRATO " dataDxfId="37"/>
    <tableColumn id="4" xr3:uid="{9284FCC0-AB4D-411A-AD20-1CBAE564B6F1}" name="NOMBRE DEL CONTRATISTA " dataDxfId="36"/>
    <tableColumn id="5" xr3:uid="{E46CCA88-D46D-406E-B9E2-05D761ACCA40}" name="NIT/CC " dataDxfId="35"/>
    <tableColumn id="6" xr3:uid="{D50DC0AA-9B32-46A1-8701-400289854BDE}" name="OBJETO DEL CONTRATO " dataDxfId="34"/>
    <tableColumn id="7" xr3:uid="{BF5CA04E-E98E-478E-A1F6-59563036B924}" name="NÚMERO DE PROCESO (SECOPII)" dataDxfId="33"/>
    <tableColumn id="32" xr3:uid="{E6B4E066-5423-433A-A89A-4702C7072E9A}" name="NOMBRE DEL CONTRATISTA CESIONARIO" dataDxfId="32"/>
    <tableColumn id="31" xr3:uid="{E38AC9DD-E34D-4B9C-A176-5DB9403B27A3}" name="NIT/CC" dataDxfId="31" dataCellStyle="Millares"/>
    <tableColumn id="30" xr3:uid="{EB71CC3F-B9D4-42A2-9D24-E24C78AC80BC}" name="FECHA DE CESIÓN" dataDxfId="30"/>
    <tableColumn id="8" xr3:uid="{CB79026B-7E28-4FC8-B4B5-D0B44CC265F3}" name="TIPO DE PROCESO" dataDxfId="29"/>
    <tableColumn id="9" xr3:uid="{79CC9530-8C64-4259-AA9C-7A8ECDBEFB0E}" name="TIPOLOGÍA DEL CONTRATO" dataDxfId="28"/>
    <tableColumn id="10" xr3:uid="{D84FA076-7A99-4E75-B7EA-FD9092633C25}" name="ESTADO ACTUAL DEL CONTRATO " dataDxfId="27"/>
    <tableColumn id="11" xr3:uid="{301E4E06-488B-42D5-8F06-934BEF5CC8CD}" name="PORCENTAJE DE AVANCE DEL PLAZO CONTRACTUAL" dataDxfId="26"/>
    <tableColumn id="12" xr3:uid="{AF7EC0CE-5A8A-48C1-8E9E-A22151F95A16}" name="MONTO TOTAL DEL CONTRATO" dataDxfId="25"/>
    <tableColumn id="13" xr3:uid="{22059249-B03D-4100-B19D-495C1A751C1A}" name="FECHA ACTA DE INICIO" dataDxfId="24"/>
    <tableColumn id="14" xr3:uid="{D602B3B0-3873-4D9B-A572-10D48558297B}" name="TIEMPO DE  DURACIÓN DEL CONTRATO " dataDxfId="23"/>
    <tableColumn id="17" xr3:uid="{1B2C0C34-B3FA-44C8-A9CB-A4CD8CD21E5D}" name="DÍAS PENDIENTES DE EJECUCIÓN" dataDxfId="22">
      <calculatedColumnFormula>+IF(Tabla225[[#This Row],[ESTADO ACTUAL DEL CONTRATO ]]="LIQUIDADO","OK",Tabla225[[#This Row],[FECHA DE TERMINACIÓN  DEL CONTRATO ]]-$Q$1)</calculatedColumnFormula>
    </tableColumn>
    <tableColumn id="18" xr3:uid="{89AB829E-ACA1-4E71-8C7F-FAE0A4892F8C}" name="FECHA DE TERMINACIÓN  DEL CONTRATO " dataDxfId="21"/>
    <tableColumn id="39" xr3:uid="{B6C4E509-88F5-4850-BB93-D870CA1DE39F}" name="FECHA TERMINACION ANTICIPADA" dataDxfId="20"/>
    <tableColumn id="19" xr3:uid="{FEA9C49E-53ED-4242-8086-D2FACE810345}" name="PRÓRROGAS " dataDxfId="19"/>
    <tableColumn id="20" xr3:uid="{C4822F1D-1193-47FF-8D72-D99282089D32}" name="OTROSÍ" dataDxfId="18"/>
    <tableColumn id="21" xr3:uid="{3549BC31-DD0E-4A56-BC17-F4A18E137EA4}" name="ADICIONES " dataDxfId="17"/>
    <tableColumn id="22" xr3:uid="{98606BCC-5BD9-40F7-A3A1-AA80214DBA07}" name="ABOGADO GESTOR" dataDxfId="16"/>
    <tableColumn id="29" xr3:uid="{BBE47D36-031C-4A30-8288-4D5BDA97CE96}" name="PROCESO" dataDxfId="15"/>
    <tableColumn id="16" xr3:uid="{76291B55-A9B1-4B14-A2F7-4C1664FBD45F}" name="SUPERVISOR" dataDxfId="14"/>
    <tableColumn id="15" xr3:uid="{0D005A8F-50F0-49ED-A2F1-1EC04457597B}" name="APOYO A LA SUPERVISIÓN TECNICO" dataDxfId="13"/>
    <tableColumn id="37" xr3:uid="{AB70C248-FBAE-4892-8E1F-7AF4670F4595}" name="APOYO A LA SUPERVISIÓN ADMINISTRATIVO" dataDxfId="12"/>
    <tableColumn id="38" xr3:uid="{A7B38B36-ACCE-4AC4-BB90-5850752E8F64}" name="APOYO A LA SUPERVISIÓN FINANCIERO" dataDxfId="11"/>
    <tableColumn id="35" xr3:uid="{B991339D-E95B-4716-8FE9-0479F3483E63}" name="APOYO A LA SUPERVISIÓN CONTABLE" dataDxfId="10"/>
    <tableColumn id="34" xr3:uid="{FD536297-CEEA-488D-850E-52162008DCF6}" name="APOYO A LA SUPERVISIÓN JURIDICO" dataDxfId="9"/>
    <tableColumn id="23" xr3:uid="{7127A521-0451-427B-A367-7D7D12D6EA2E}" name="SECOP I" dataDxfId="8"/>
    <tableColumn id="24" xr3:uid="{F2785E69-45B4-4E81-AF99-08D80E682FD3}" name="SECOP II" dataDxfId="7" dataCellStyle="Hipervínculo"/>
    <tableColumn id="25" xr3:uid="{2E402D2A-F49A-4C9F-A06C-5BA2D51989F3}" name=" SECOP I" dataDxfId="6"/>
    <tableColumn id="26" xr3:uid="{DCC05832-4A14-4CBD-A19D-B1DFBFFAE722}" name="SECOP  II" dataDxfId="5"/>
    <tableColumn id="27" xr3:uid="{2B7134ED-C974-4186-8BC7-B437E616EF28}" name="FECHA DE LIQUIDACIÓN DEL CONTRATO " dataDxfId="4"/>
    <tableColumn id="42" xr3:uid="{B337B892-B46F-498A-AA15-CBCFC04CF485}" name="OPORTUNIDAD PARA LIQUIDADAR BILATERALMENTE" dataDxfId="3">
      <calculatedColumnFormula>+Tabla225[[#This Row],[FECHA DE TERMINACIÓN  DEL CONTRATO ]]+120</calculatedColumnFormula>
    </tableColumn>
    <tableColumn id="41" xr3:uid="{6B18EB45-ABEA-4057-9B60-8FFB2C8DE057}" name="OPORTUNIDAD PARA LIQUIDAR UNILATERALMENTE" dataDxfId="2">
      <calculatedColumnFormula>+Tabla225[[#This Row],[OPORTUNIDAD PARA LIQUIDADAR BILATERALMENTE]]+60</calculatedColumnFormula>
    </tableColumn>
    <tableColumn id="40" xr3:uid="{071AEA14-2F88-4EF1-8C4D-E2B637CDC6BE}" name="OPORTUNIDAD PARA LIQUIDAR JUDICIALMENTE" dataDxfId="1">
      <calculatedColumnFormula>+Tabla225[[#This Row],[OPORTUNIDAD PARA LIQUIDAR UNILATERALMENTE]]+720</calculatedColumnFormula>
    </tableColumn>
    <tableColumn id="28" xr3:uid="{96AD76AC-D466-4293-9778-B1867C5D987B}" name="RAZONES POR EL INCUMPLIMIENTO DE LAS FECHAS PACTADAS " dataDxfId="0"/>
  </tableColumns>
  <tableStyleInfo name="TableStyleMedium15"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tratos.gov.co/consultas/detalleProceso.do?numConstancia=21-12-11760496&amp;g-recaptcha-response=03AGdBq24btnaZNX0UW_A2RPQE90uXAmHH5DmwTonQf_fRXEUWYDSplHZt-RU72ZyY4QEL2cMJYxFOxucqUkjjfiXq30KO9lgd4QhOjJOmxH1W0ZXexjHgDdaqnxg9eJw1alv779Cnpz4Cg0yMBfj7ozroF-malX7GeCvJ8n0ArV77nBk4dMnFIbQJ4lKRY3AceeeOxXKTbnSN1apstHqxPeo1UsRHQ7AEpSA6NuIQ1ukf7NsPclXz-Sgie8SYxUN6y-8o34lXtWbsi4wxB8BsT2egUUvg4_zW4wVVZWjubTU68wsDFAlP7UwGUnxBMfSMzyn1zT15AhjGR6uhqzdFLR2EvOaXb3DBrN-x2rHnU44yzPcQLnl-SZJae4FLWZZT1OzY7V88_q6DtdBbCd6wJz0-dIZpt26j4Cons5AftuNIU7Mi47vMUTR_luOGDJIh_OJ6CS7ZTCsTeaB05tVMNmXtY968aD0dbw" TargetMode="External"/><Relationship Id="rId13" Type="http://schemas.openxmlformats.org/officeDocument/2006/relationships/hyperlink" Target="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 TargetMode="External"/><Relationship Id="rId3" Type="http://schemas.openxmlformats.org/officeDocument/2006/relationships/hyperlink" Target="https://www.secop.gov.co/CO1ContractsManagement/Tendering/ProcurementContractEdit/View?docUniqueIdentifier=CO1.PCCNTR.3051175&amp;prevCtxUrl=https%3a%2f%2fwww.secop.gov.co%2fCO1ContractsManagement%2fTendering%2fProcurementContractManagement%2fIndex&amp;prevCtxLbl=Contratos+" TargetMode="External"/><Relationship Id="rId7" Type="http://schemas.openxmlformats.org/officeDocument/2006/relationships/hyperlink" Target="https://www.contratos.gov.co/consultas/detalleProceso.do?numConstancia=21-13-11880129&amp;g-recaptcha-response=03AGdBq26ASDm45rD5LpMYmElfAb3wusjw5V6_o3om6nA8ZerlLPr5i2FSNivfSBc5CULDBX2-enrzEA7osvNuh-gmjUdSt_Vazfh8z3BSmj-9WNfhKI9ekCDeGzDyHzuqTrUiXcy8MmhfO1-9ZFvVz9d3z8qnMR5qh6kNbKzAovD8Qgq38TNh3db72OGMdb-l8pZr6jHgUObhR3Gd4tsa0NVVIH2UBaT1gKAeLbo4JvxXOZrPhDqI1v-MhNfZienewaAQVs1zv8_pXXL_8mpW7MyhgpzGq7Juyl4URDe4owNYqxv2UDq9UAH0BXKL9Gz8yj_yp3y_aE4f4nhDF778BCN3Npye1b4SvhidhxQZtlpHm1ssmcU5KprufpROL3EkTd-798A2loLehGpZHig0NNNbq9k3j2s3yfStQHnZybNDVQbxiddwttzgMybXmXE4pRNqOjy2h-dFl2Md4chopvs9hEBGWFLYqw" TargetMode="External"/><Relationship Id="rId12" Type="http://schemas.openxmlformats.org/officeDocument/2006/relationships/hyperlink" Target="https://community.secop.gov.co/Public/Tendering/OpportunityDetail/Index?noticeUID=CO1.NTC.2449159&amp;isFromPublicArea=True&amp;isModal=False" TargetMode="External"/><Relationship Id="rId2" Type="http://schemas.openxmlformats.org/officeDocument/2006/relationships/hyperlink" Target="https://community.secop.gov.co/Public/Tendering/ContractNoticePhases/View?PPI=CO1.PPI.15306747&amp;isFromPublicArea=True&amp;isModal=False" TargetMode="External"/><Relationship Id="rId16" Type="http://schemas.openxmlformats.org/officeDocument/2006/relationships/table" Target="../tables/table1.xml"/><Relationship Id="rId1" Type="http://schemas.openxmlformats.org/officeDocument/2006/relationships/hyperlink" Target="https://www.secop.gov.co/CO1ContractsManagement/Tendering/ProcurementContractEdit/View?docUniqueIdentifier=CO1.PCCNTR.2997707&amp;prevCtxUrl=https%3a%2f%2fwww.secop.gov.co%2fCO1ContractsManagement%2fTendering%2fProcurementContractManagement%2fIndex&amp;prevCtxLbl=Contratos+" TargetMode="External"/><Relationship Id="rId6" Type="http://schemas.openxmlformats.org/officeDocument/2006/relationships/hyperlink" Target="https://community.secop.gov.co/Public/Tendering/ContractNoticePhases/View?PPI=CO1.PPI.15306747&amp;isFromPublicArea=True&amp;isModal=False" TargetMode="External"/><Relationship Id="rId11" Type="http://schemas.openxmlformats.org/officeDocument/2006/relationships/hyperlink" Target="https://community.secop.gov.co/Public/Tendering/OpportunityDetail/Index?noticeUID=CO1.NTC.2433114&amp;isFromPublicArea=True&amp;isModal=False" TargetMode="External"/><Relationship Id="rId5" Type="http://schemas.openxmlformats.org/officeDocument/2006/relationships/hyperlink" Target="https://community.secop.gov.co/Public/Tendering/OpportunityDetail/Index?noticeUID=CO1.NTC.2272795&amp;isFromPublicArea=True&amp;isModal=False" TargetMode="External"/><Relationship Id="rId15" Type="http://schemas.openxmlformats.org/officeDocument/2006/relationships/drawing" Target="../drawings/drawing2.xml"/><Relationship Id="rId10" Type="http://schemas.openxmlformats.org/officeDocument/2006/relationships/hyperlink" Target="https://community.secop.gov.co/Public/Tendering/ContractNoticePhases/View?PPI=CO1.PPI.16032752&amp;isFromPublicArea=True&amp;isModal=False" TargetMode="External"/><Relationship Id="rId4" Type="http://schemas.openxmlformats.org/officeDocument/2006/relationships/hyperlink" Target="https://www.contratos.gov.co/consultas/detalleProceso.do?numConstancia=21-15-12011417&amp;g-recaptcha-response=03AGdBq25epngVzdbu5kSwbY52N0NfxLNS6cttnBasViW1bqQGW_QgG7ieLnJFsGOxKDU5Yom0NUjZya3sAYNBizV3SL0BFiBWV1pO8B4u1Z9MDhXVWlzZxaxqRsi_X4rs0oUKxPRWZ9F3ps_o1ozRSbtntjR8kZCSgjqsujFNJJXiJ7v8_y9V5CWl4M6yeKSB7V_6FIIfIsI-7IH19VYyJbP0mmExQV1AZNuPkqdRSfmKMShi916JHy3Dzl48_4kFZ7d_QDPzIb3U_-7o3nsEHcpKK0tzLVamBSfRjBPceEydLsAaZgBAoHd1N6Qa_Zpuu16YkdHCah-VbB8OYANACr6EfGvV9pV0FPnX4gUKOzG6I98jEcqg12oPrYqLilRYRfXuLgCGurpw6117gP0WOA0HOm-Jp7A2b93FDaelaQu5zU1F1EXgcQDQ7Gkknh5rqH-wy9nGHs6luUG0bSqlYWqgMJvwKxuU2WM6oWicfLZUUSjx1W1RDfI" TargetMode="External"/><Relationship Id="rId9" Type="http://schemas.openxmlformats.org/officeDocument/2006/relationships/hyperlink" Target="https://www.secop.gov.co/CO1ContractsManagement/Tendering/ProcurementContractEdit/View?docUniqueIdentifier=CO1.PCCNTR.3084431&amp;prevCtxUrl=https%3a%2f%2fwww.secop.gov.co%2fCO1ContractsManagement%2fTendering%2fProcurementContractManagement%2fIndex&amp;prevCtxLbl=Contratos+"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222395&amp;isFromPublicArea=True&amp;isModal=False" TargetMode="External"/><Relationship Id="rId21" Type="http://schemas.openxmlformats.org/officeDocument/2006/relationships/hyperlink" Target="https://community.secop.gov.co/Public/Tendering/ContractNoticePhases/View?PPI=CO1.PPI.16628016&amp;isFromPublicArea=True&amp;isModal=False" TargetMode="External"/><Relationship Id="rId42" Type="http://schemas.openxmlformats.org/officeDocument/2006/relationships/hyperlink" Target="https://community.secop.gov.co/Public/Tendering/ContractNoticePhases/View?PPI=CO1.PPI.16815528&amp;isFromPublicArea=True&amp;isModal=False" TargetMode="External"/><Relationship Id="rId63" Type="http://schemas.openxmlformats.org/officeDocument/2006/relationships/hyperlink" Target="https://community.secop.gov.co/Public/Tendering/ContractNoticePhases/View?PPI=CO1.PPI.17333016&amp;isFromPublicArea=True&amp;isModal=False" TargetMode="External"/><Relationship Id="rId84" Type="http://schemas.openxmlformats.org/officeDocument/2006/relationships/hyperlink" Target="https://community.secop.gov.co/Public/Tendering/OpportunityDetail/Index?noticeUID=CO1.NTC.2992214&amp;isFromPublicArea=True&amp;isModal=False" TargetMode="External"/><Relationship Id="rId138" Type="http://schemas.openxmlformats.org/officeDocument/2006/relationships/printerSettings" Target="../printerSettings/printerSettings3.bin"/><Relationship Id="rId16" Type="http://schemas.openxmlformats.org/officeDocument/2006/relationships/hyperlink" Target="https://community.secop.gov.co/Public/Tendering/ContractNoticePhases/View?PPI=CO1.PPI.16629237&amp;isFromPublicArea=True&amp;isModal=False" TargetMode="External"/><Relationship Id="rId107" Type="http://schemas.openxmlformats.org/officeDocument/2006/relationships/hyperlink" Target="https://community.secop.gov.co/Public/Tendering/OpportunityDetail/Index?noticeUID=CO1.NTC.3070012&amp;isFromPublicArea=True&amp;isModal=False" TargetMode="External"/><Relationship Id="rId11" Type="http://schemas.openxmlformats.org/officeDocument/2006/relationships/hyperlink" Target="https://community.secop.gov.co/Public/Tendering/ContractNoticePhases/View?PPI=CO1.PPI.16540088&amp;isFromPublicArea=True&amp;isModal=False" TargetMode="External"/><Relationship Id="rId32" Type="http://schemas.openxmlformats.org/officeDocument/2006/relationships/hyperlink" Target="https://community.secop.gov.co/Public/Tendering/ContractNoticePhases/View?PPI=CO1.PPI.16767308&amp;isFromPublicArea=True&amp;isModal=False" TargetMode="External"/><Relationship Id="rId37" Type="http://schemas.openxmlformats.org/officeDocument/2006/relationships/hyperlink" Target="https://community.secop.gov.co/Public/Tendering/ContractNoticePhases/View?PPI=CO1.PPI.16771911&amp;isFromPublicArea=True&amp;isModal=False" TargetMode="External"/><Relationship Id="rId53" Type="http://schemas.openxmlformats.org/officeDocument/2006/relationships/hyperlink" Target="https://community.secop.gov.co/Public/Tendering/ContractNoticePhases/View?PPI=CO1.PPI.17148216&amp;isFromPublicArea=True&amp;isModal=False" TargetMode="External"/><Relationship Id="rId58" Type="http://schemas.openxmlformats.org/officeDocument/2006/relationships/hyperlink" Target="https://community.secop.gov.co/Public/Tendering/ContractNoticePhases/View?PPI=CO1.PPI.17335026&amp;isFromPublicArea=True&amp;isModal=False" TargetMode="External"/><Relationship Id="rId74" Type="http://schemas.openxmlformats.org/officeDocument/2006/relationships/hyperlink" Target="https://www.contratos.gov.co/consultas/detalleProceso.do?numConstancia=21-9-471243&amp;g-recaptcha-response=03AGdBq241MlpmtpiWRt_XugO2QxoAJ2C-lMfo8yHPf_1MXwAtxHJAwfoFMsgQxzM3h8HhZ_hkQufg1htiKEcabOLOQyjTtQWECxBcTN68Ucv2db-WE7cRPEInKdVFufHGqSsAbNKJnEqu_jEjgJZtC07-ANaY93OUoxLqiu4xAbai_h87dOSeHzuBf7ORFLFBlcK9z0v5QF_gMcii0wHFq17wWLg8mROCzrWBv0mq2idh2vYygz2IwpDmTIqd2N9H6Vp2hu6-h-dRLQG3QI3KuKe8Olf-vzQrgv7_qtriWMJ5_gMC6LheTobez121P9qkCyyCLW5OYsoomU-W6WDb4uDEbmh85B1C0SWKe5PVLidiwnTGohaV4w3mFmBc6FF3LWKdYPhyZTvO1tyM1U5PXWY3o6iRaDZAqH8MCqVgsd8osIqbzHlaLcS8UEWgMwCXYeVK8Qh7l3XglEg3kf48GQvf0I4W55yN-g" TargetMode="External"/><Relationship Id="rId79" Type="http://schemas.openxmlformats.org/officeDocument/2006/relationships/hyperlink" Target="https://colombiacompra.coupahost.com/" TargetMode="External"/><Relationship Id="rId102" Type="http://schemas.openxmlformats.org/officeDocument/2006/relationships/hyperlink" Target="https://community.secop.gov.co/Public/Tendering/ContractNoticePhases/View?PPI=CO1.PPI.20349654&amp;isFromPublicArea=True&amp;isModal=False" TargetMode="External"/><Relationship Id="rId123" Type="http://schemas.openxmlformats.org/officeDocument/2006/relationships/hyperlink" Target="https://community.secop.gov.co/Public/Tendering/OpportunityDetail/Index?noticeUID=CO1.NTC.3236209&amp;isFromPublicArea=True&amp;isModal=False" TargetMode="External"/><Relationship Id="rId128" Type="http://schemas.openxmlformats.org/officeDocument/2006/relationships/hyperlink" Target="https://community.secop.gov.co/Public/Tendering/OpportunityDetail/Index?noticeUID=CO1.NTC.3297841&amp;isFromPublicArea=True&amp;isModal=False" TargetMode="External"/><Relationship Id="rId5" Type="http://schemas.openxmlformats.org/officeDocument/2006/relationships/hyperlink" Target="https://community.secop.gov.co/Public/Tendering/ContractNoticePhases/View?PPI=CO1.PPI.16541511&amp;isFromPublicArea=True&amp;isModal=False" TargetMode="External"/><Relationship Id="rId90" Type="http://schemas.openxmlformats.org/officeDocument/2006/relationships/hyperlink" Target="https://community.secop.gov.co/Public/Tendering/ContractNoticePhases/View?PPI=CO1.PPI.20316398&amp;isFromPublicArea=True&amp;isModal=False" TargetMode="External"/><Relationship Id="rId95" Type="http://schemas.openxmlformats.org/officeDocument/2006/relationships/hyperlink" Target="https://community.secop.gov.co/Public/Tendering/OpportunityDetail/Index?noticeUID=CO1.NTC.3236713&amp;isFromPublicArea=True&amp;isModal=False" TargetMode="External"/><Relationship Id="rId22" Type="http://schemas.openxmlformats.org/officeDocument/2006/relationships/hyperlink" Target="https://community.secop.gov.co/Public/Tendering/ContractNoticePhases/View?PPI=CO1.PPI.16645854&amp;isFromPublicArea=True&amp;isModal=False" TargetMode="External"/><Relationship Id="rId27" Type="http://schemas.openxmlformats.org/officeDocument/2006/relationships/hyperlink" Target="https://community.secop.gov.co/Public/Tendering/ContractNoticePhases/View?PPI=CO1.PPI.16694451&amp;isFromPublicArea=True&amp;isModal=False" TargetMode="External"/><Relationship Id="rId43" Type="http://schemas.openxmlformats.org/officeDocument/2006/relationships/hyperlink" Target="https://community.secop.gov.co/Public/Tendering/ContractNoticePhases/View?PPI=CO1.PPI.16938159&amp;isFromPublicArea=True&amp;isModal=False" TargetMode="External"/><Relationship Id="rId48" Type="http://schemas.openxmlformats.org/officeDocument/2006/relationships/hyperlink" Target="https://community.secop.gov.co/Public/Tendering/ContractNoticePhases/View?PPI=CO1.PPI.17084359&amp;isFromPublicArea=True&amp;isModal=False" TargetMode="External"/><Relationship Id="rId64" Type="http://schemas.openxmlformats.org/officeDocument/2006/relationships/hyperlink" Target="https://community.secop.gov.co/Public/Tendering/ContractNoticePhases/View?PPI=CO1.PPI.17146265&amp;isFromPublicArea=True&amp;isModal=False" TargetMode="External"/><Relationship Id="rId69" Type="http://schemas.openxmlformats.org/officeDocument/2006/relationships/hyperlink" Target="https://www.contratos.gov.co/consultas/detalleProceso.do?numConstancia=21-11-11785236&amp;g-recaptcha-response=03AGdBq24ZDYRWYg6wxnc6KFN_AKN8gc1L7GCXOWJBi3g66SQKfqDz7bxjkgLFhN1GhlzmK6iqNz_s8VQwLNxqATgDNwKfkMQm0THL4AM87bGkRSqtv6cR6AaIqgTAUqPf0BDunOJ4lTCou_fpnDoi7Aa3hy2cGorei5M5hnVzHtLMp-QdfNDZueClBvjPT2faaZd0TnhYnaKEMndNp5vWlSXpmDLUJbQ_b2JPPHhjZ7PEAO65JLryKUAPFEvLZBVuL_royzEbeI3yNOsDa_EjTqu9TrT-c005OIfMjMBdo-qZ42q7W5RphymsxTU5KdoliKAE2zHgzuXEQTuRtpINu89jwvPNiV-U5IsvdqiSy3p5vjBhj30apvb0y4QF29YxSaTP6wv_t9Fe2hwl8UAjyNAUmrQt_qZu-uTWUX9wsUe2XxZNi1RzmAhGtaSLKtS4_JHiiPH_GxlkSZJPIRNBEeULoagBMRAwmJXksGica7j_D34SGMByTqk" TargetMode="External"/><Relationship Id="rId113" Type="http://schemas.openxmlformats.org/officeDocument/2006/relationships/hyperlink" Target="https://community.secop.gov.co/Public/Tendering/OpportunityDetail/Index?noticeUID=CO1.NTC.3160876&amp;isFromPublicArea=True&amp;isModal=False" TargetMode="External"/><Relationship Id="rId118" Type="http://schemas.openxmlformats.org/officeDocument/2006/relationships/hyperlink" Target="https://community.secop.gov.co/Public/Tendering/OpportunityDetail/Index?noticeUID=CO1.NTC.3222393&amp;isFromPublicArea=True&amp;isModal=False" TargetMode="External"/><Relationship Id="rId134" Type="http://schemas.openxmlformats.org/officeDocument/2006/relationships/hyperlink" Target="https://community.secop.gov.co/Public/Tendering/ContractNoticePhases/View?PPI=CO1.PPI.17148670&amp;isFromPublicArea=True&amp;isModal=False" TargetMode="External"/><Relationship Id="rId139" Type="http://schemas.openxmlformats.org/officeDocument/2006/relationships/drawing" Target="../drawings/drawing3.xml"/><Relationship Id="rId80" Type="http://schemas.openxmlformats.org/officeDocument/2006/relationships/hyperlink" Target="https://colombiacompra.coupahost.com/order_headers/88221" TargetMode="External"/><Relationship Id="rId85" Type="http://schemas.openxmlformats.org/officeDocument/2006/relationships/hyperlink" Target="javascript:void(0);" TargetMode="External"/><Relationship Id="rId12" Type="http://schemas.openxmlformats.org/officeDocument/2006/relationships/hyperlink" Target="https://community.secop.gov.co/Public/Tendering/ContractNoticePhases/View?PPI=CO1.PPI.16569082&amp;isFromPublicArea=True&amp;isModal=False" TargetMode="External"/><Relationship Id="rId17" Type="http://schemas.openxmlformats.org/officeDocument/2006/relationships/hyperlink" Target="https://community.secop.gov.co/Public/Tendering/ContractNoticePhases/View?PPI=CO1.PPI.16627359&amp;isFromPublicArea=True&amp;isModal=False" TargetMode="External"/><Relationship Id="rId33" Type="http://schemas.openxmlformats.org/officeDocument/2006/relationships/hyperlink" Target="https://community.secop.gov.co/Public/Tendering/ContractNoticePhases/View?PPI=CO1.PPI.16793502&amp;isFromPublicArea=True&amp;isModal=False" TargetMode="External"/><Relationship Id="rId38" Type="http://schemas.openxmlformats.org/officeDocument/2006/relationships/hyperlink" Target="https://community.secop.gov.co/Public/Tendering/ContractNoticePhases/View?PPI=CO1.PPI.16771950&amp;isFromPublicArea=True&amp;isModal=False" TargetMode="External"/><Relationship Id="rId59" Type="http://schemas.openxmlformats.org/officeDocument/2006/relationships/hyperlink" Target="https://community.secop.gov.co/Public/Tendering/ContractNoticePhases/View?PPI=CO1.PPI.17146597&amp;isFromPublicArea=True&amp;isModal=False" TargetMode="External"/><Relationship Id="rId103" Type="http://schemas.openxmlformats.org/officeDocument/2006/relationships/hyperlink" Target="https://community.secop.gov.co/Public/Tendering/OpportunityDetail/Index?noticeUID=CO1.NTC.3236911&amp;isFromPublicArea=True&amp;isModal=False" TargetMode="External"/><Relationship Id="rId108" Type="http://schemas.openxmlformats.org/officeDocument/2006/relationships/hyperlink" Target="https://community.secop.gov.co/Public/Tendering/OpportunityDetail/Index?noticeUID=CO1.NTC.3004591&amp;isFromPublicArea=True&amp;isModal=False" TargetMode="External"/><Relationship Id="rId124" Type="http://schemas.openxmlformats.org/officeDocument/2006/relationships/hyperlink" Target="https://community.secop.gov.co/Public/Tendering/OpportunityDetail/Index?noticeUID=CO1.NTC.3236538&amp;isFromPublicArea=True&amp;isModal=False" TargetMode="External"/><Relationship Id="rId129" Type="http://schemas.openxmlformats.org/officeDocument/2006/relationships/hyperlink" Target="https://community.secop.gov.co/Public/Tendering/OpportunityDetail/Index?noticeUID=CO1.NTC.3351080&amp;isFromPublicArea=True&amp;isModal=False" TargetMode="External"/><Relationship Id="rId54" Type="http://schemas.openxmlformats.org/officeDocument/2006/relationships/hyperlink" Target="https://community.secop.gov.co/Public/Tendering/ContractNoticePhases/View?PPI=CO1.PPI.17147458&amp;isFromPublicArea=True&amp;isModal=False" TargetMode="External"/><Relationship Id="rId70" Type="http://schemas.openxmlformats.org/officeDocument/2006/relationships/hyperlink" Target="https://www.contratos.gov.co/consultas/detalleProceso.do?numConstancia=21-13-12060074&amp;g-recaptcha-response=03AGdBq26QzQSIuNnjjl-OS28i85X0A7gXyW8ySOyJTRJu8Mp6aZhvXWhLpE-zkCO_WFahljXN68-5i-EYKaD9F9cI4zRParVN6COEFt0eCv2S9myoN0sfyCOlS58vTMponeY-k9dLK4GyegTS4e4ig9NPlsUObhDcq61VsJ35zbbBonMpeBnh3DMkR1LUlfS0waNHcQ-VzIHyTTNjFExXQ_vjdI_jLifNiY7IhhXDQl_XGLuok1XXXzAsVMu6BQNDpkIyPWEwgGdyNh7mpip8bxLdB9nD-B7Oi1TKBfXSRctYrtVQI-MCbcsxX5YfDOSiVfuDKmY8GwAOxsP1kxHKCrBT58U_Uaj1OcTNyiYt_VJFq4yicZcs25t1n3tkXPqdidrfdTM1ijrTUNYvKcePFyF9eaBO2tO3ItVIDqwXWYDzze2qBalOpzy969mogyr4HV1vsxQslVwDWXZ2AKfSIFlkPAqMMhdIGDtomZ9RE6a2kDcOnIGpefY" TargetMode="External"/><Relationship Id="rId75" Type="http://schemas.openxmlformats.org/officeDocument/2006/relationships/hyperlink" Target="https://www.secop.gov.co/CO1ContractsManagement/Tendering/ProcurementContractEdit/View?docUniqueIdentifier=CO1.PCCNTR.3051175&amp;prevCtxUrl=https%3a%2f%2fwww.secop.gov.co%2fCO1ContractsManagement%2fTendering%2fProcurementContractManagement%2fIndex&amp;prevCtxLbl=Contratos+" TargetMode="External"/><Relationship Id="rId91" Type="http://schemas.openxmlformats.org/officeDocument/2006/relationships/hyperlink" Target="https://community.secop.gov.co/Public/Tendering/ContractNoticePhases/View?PPI=CO1.PPI.20291194&amp;isFromPublicArea=True&amp;isModal=False" TargetMode="External"/><Relationship Id="rId96" Type="http://schemas.openxmlformats.org/officeDocument/2006/relationships/hyperlink" Target="https://community.secop.gov.co/Public/Tendering/OpportunityDetail/Index?noticeUID=CO1.NTC.3237058&amp;isFromPublicArea=True&amp;isModal=False" TargetMode="External"/><Relationship Id="rId140" Type="http://schemas.openxmlformats.org/officeDocument/2006/relationships/table" Target="../tables/table2.xml"/><Relationship Id="rId1" Type="http://schemas.openxmlformats.org/officeDocument/2006/relationships/hyperlink" Target="https://community.secop.gov.co/Public/Tendering/ContractNoticePhases/View?PPI=CO1.PPI.16540091&amp;isFromPublicArea=True&amp;isModal=False" TargetMode="External"/><Relationship Id="rId6" Type="http://schemas.openxmlformats.org/officeDocument/2006/relationships/hyperlink" Target="https://community.secop.gov.co/Public/Tendering/ContractNoticePhases/View?PPI=CO1.PPI.16542006&amp;isFromPublicArea=True&amp;isModal=False" TargetMode="External"/><Relationship Id="rId23" Type="http://schemas.openxmlformats.org/officeDocument/2006/relationships/hyperlink" Target="https://community.secop.gov.co/Public/Tendering/ContractNoticePhases/View?PPI=CO1.PPI.16628715&amp;isFromPublicArea=True&amp;isModal=False" TargetMode="External"/><Relationship Id="rId28" Type="http://schemas.openxmlformats.org/officeDocument/2006/relationships/hyperlink" Target="https://community.secop.gov.co/Public/Tendering/ContractNoticePhases/View?PPI=CO1.PPI.16719328&amp;isFromPublicArea=True&amp;isModal=False" TargetMode="External"/><Relationship Id="rId49" Type="http://schemas.openxmlformats.org/officeDocument/2006/relationships/hyperlink" Target="https://community.secop.gov.co/Public/Tendering/ContractNoticePhases/View?PPI=CO1.PPI.17083782&amp;isFromPublicArea=True&amp;isModal=False" TargetMode="External"/><Relationship Id="rId114" Type="http://schemas.openxmlformats.org/officeDocument/2006/relationships/hyperlink" Target="https://community.secop.gov.co/Public/Tendering/OpportunityDetail/Index?noticeUID=CO1.NTC.3169794&amp;isFromPublicArea=True&amp;isModal=False" TargetMode="External"/><Relationship Id="rId119" Type="http://schemas.openxmlformats.org/officeDocument/2006/relationships/hyperlink" Target="https://community.secop.gov.co/Public/Tendering/OpportunityDetail/Index?noticeUID=CO1.NTC.3222832&amp;isFromPublicArea=True&amp;isModal=False" TargetMode="External"/><Relationship Id="rId44" Type="http://schemas.openxmlformats.org/officeDocument/2006/relationships/hyperlink" Target="https://community.secop.gov.co/Public/Tendering/ContractNoticePhases/View?PPI=CO1.PPI.17080950&amp;isFromPublicArea=True&amp;isModal=False" TargetMode="External"/><Relationship Id="rId60" Type="http://schemas.openxmlformats.org/officeDocument/2006/relationships/hyperlink" Target="https://community.secop.gov.co/Public/Tendering/ContractNoticePhases/View?PPI=CO1.PPI.17290350&amp;isFromPublicArea=True&amp;isModal=False" TargetMode="External"/><Relationship Id="rId65" Type="http://schemas.openxmlformats.org/officeDocument/2006/relationships/hyperlink" Target="https://community.secop.gov.co/Public/Tendering/ContractNoticePhases/View?PPI=CO1.PPI.17340778&amp;isFromPublicArea=True&amp;isModal=False" TargetMode="External"/><Relationship Id="rId81" Type="http://schemas.openxmlformats.org/officeDocument/2006/relationships/hyperlink" Target="https://community.secop.gov.co/Public/Tendering/OpportunityDetail/Index?noticeUID=CO1.NTC.2863916&amp;isFromPublicArea=True&amp;isModal=False" TargetMode="External"/><Relationship Id="rId86" Type="http://schemas.openxmlformats.org/officeDocument/2006/relationships/hyperlink" Target="https://www.contratos.gov.co/consultas/detalleProceso.do?numConstancia=21-12-11987084&amp;g-recaptcha-response=03ANYolqvcM2N0lXzhmJTs_6y7D3DcR4IMvyG4iubM1ZEsYvJUaMLPSAQamlL8OK0gIWboOmeX1hn7ZX19S8aF7Dl9PeeMYexpk5RuyQwwfm3zXZZGqjTeI-vea0gqFEXBl3MuRn4ZuWAq-2JGy5kXmYNSJShZ_UJzf4gDgYUWjfQclDfin5q_V08rpY5_Lh2mV7-RrZ2FGdPYgDfsCD3PssZJsEDq4zWbagMqYFP8HxZNCsMg3pBs0dnbHnxiSw9V3DznnBj89C6Gu2epa_Gv2gMme8Snv5-8lF5YBRVQsn_DlttEngC4MSW1PTmmc5yCiQy713Xl3-DckTlTaNqpj5zq6nLNQGdlymSGN_g8rKEi6LeYl1aW0KKSPno6zpvZvBoVsB4tqHHFYEogDHieJDDghIz58jYGkMHCwrff6DkKfEnmYq2p_6LAszz9wMMytnj3XeA5OBwLvCag3I60WvzbY-VzeXMQsg" TargetMode="External"/><Relationship Id="rId130" Type="http://schemas.openxmlformats.org/officeDocument/2006/relationships/hyperlink" Target="https://community.secop.gov.co/Public/Tendering/OpportunityDetail/Index?noticeUID=CO1.NTC.3312148&amp;isFromPublicArea=True&amp;isModal=False" TargetMode="External"/><Relationship Id="rId135" Type="http://schemas.openxmlformats.org/officeDocument/2006/relationships/hyperlink" Target="https://community.secop.gov.co/Public/Tendering/OpportunityDetail/Index?noticeUID=CO1.NTC.3005342&amp;isFromPublicArea=True&amp;isModal=False" TargetMode="External"/><Relationship Id="rId13" Type="http://schemas.openxmlformats.org/officeDocument/2006/relationships/hyperlink" Target="https://community.secop.gov.co/Public/Tendering/ContractNoticePhases/View?PPI=CO1.PPI.16569817&amp;isFromPublicArea=True&amp;isModal=False" TargetMode="External"/><Relationship Id="rId18" Type="http://schemas.openxmlformats.org/officeDocument/2006/relationships/hyperlink" Target="https://community.secop.gov.co/Public/Tendering/ContractNoticePhases/View?PPI=CO1.PPI.16629281&amp;isFromPublicArea=True&amp;isModal=False" TargetMode="External"/><Relationship Id="rId39" Type="http://schemas.openxmlformats.org/officeDocument/2006/relationships/hyperlink" Target="https://community.secop.gov.co/Public/Tendering/ContractNoticePhases/View?PPI=CO1.PPI.16771975&amp;isFromPublicArea=True&amp;isModal=False" TargetMode="External"/><Relationship Id="rId109" Type="http://schemas.openxmlformats.org/officeDocument/2006/relationships/hyperlink" Target="https://community.secop.gov.co/Public/Tendering/OpportunityDetail/Index?noticeUID=CO1.NTC.3254092&amp;isFromPublicArea=True&amp;isModal=False" TargetMode="External"/><Relationship Id="rId34" Type="http://schemas.openxmlformats.org/officeDocument/2006/relationships/hyperlink" Target="https://community.secop.gov.co/Public/Tendering/ContractNoticePhases/View?PPI=CO1.PPI.16767312&amp;isFromPublicArea=True&amp;isModal=False" TargetMode="External"/><Relationship Id="rId50" Type="http://schemas.openxmlformats.org/officeDocument/2006/relationships/hyperlink" Target="https://community.secop.gov.co/Public/Tendering/ContractNoticePhases/View?PPI=CO1.PPI.17080991&amp;isFromPublicArea=True&amp;isModal=False" TargetMode="External"/><Relationship Id="rId55" Type="http://schemas.openxmlformats.org/officeDocument/2006/relationships/hyperlink" Target="https://community.secop.gov.co/Public/Tendering/ContractNoticePhases/View?PPI=CO1.PPI.17148344&amp;isFromPublicArea=True&amp;isModal=False" TargetMode="External"/><Relationship Id="rId76" Type="http://schemas.openxmlformats.org/officeDocument/2006/relationships/hyperlink" Target="https://www.contratos.gov.co/consultas/detalleProceso.do?numConstancia=20-15-11470161&amp;g-recaptcha-response=03AGdBq25fAgHaiMD5l5eC8Z9EVFA-W-xJRy41GhpzR6XyJjmxibOkj4UyIogU5jlQj5vRBHvaj_Q1FhIYByyNfcTukrGsTs8ax3f50QReeYRmPbSisCnio3FdwWSTktUYop5YLOIIPHRtj3tLqW2su6wHuJDkdJhO-8EABYyObWGYaaMv4ugwXwdHpErQgEtlYoMiB1LG3kzSMaRvwBqTWjRtjmtbFQu5pcWeZFmP0yolNrZQCtq0My1is4OI_YuptTrXKjuDgx8QyEqQzrIWkX-faxWSR7M3cUSAaoyN0j6SyEdT4af0glOaX57QCK1AxRQRuvz2x7NdYi5-iKRtzo55pAPOHWoDT7WYhnKtthnch4XmA5Hi-i5sxgE_4fcOFJI6mQe0BIgci8oTZcg8HQBebMbbEs2ZZGDYGhetNed126bx0HbZZfIYjvKUfQr9ndLiFIlalhZC2mg9vUF5l5eyv-wWerVT8Q" TargetMode="External"/><Relationship Id="rId97" Type="http://schemas.openxmlformats.org/officeDocument/2006/relationships/hyperlink" Target="https://community.secop.gov.co/Public/Tendering/OpportunityDetail/Index?noticeUID=CO1.NTC.3236132&amp;isFromPublicArea=True&amp;isModal=False" TargetMode="External"/><Relationship Id="rId104" Type="http://schemas.openxmlformats.org/officeDocument/2006/relationships/hyperlink" Target="https://community.secop.gov.co/Public/Tendering/ContractNoticePhases/View?PPI=CO1.PPI.20350604&amp;isFromPublicArea=True&amp;isModal=False" TargetMode="External"/><Relationship Id="rId120" Type="http://schemas.openxmlformats.org/officeDocument/2006/relationships/hyperlink" Target="https://community.secop.gov.co/Public/Tendering/ContractNoticePhases/View?PPI=CO1.PPI.20291165&amp;isFromPublicArea=True&amp;isModal=False" TargetMode="External"/><Relationship Id="rId125" Type="http://schemas.openxmlformats.org/officeDocument/2006/relationships/hyperlink" Target="https://community.secop.gov.co/Public/Tendering/OpportunityDetail/Index?noticeUID=CO1.NTC.3254251&amp;isFromPublicArea=True&amp;isModal=False" TargetMode="External"/><Relationship Id="rId7" Type="http://schemas.openxmlformats.org/officeDocument/2006/relationships/hyperlink" Target="https://community.secop.gov.co/Public/Tendering/ContractNoticePhases/View?PPI=CO1.PPI.16542019&amp;isFromPublicArea=True&amp;isModal=False" TargetMode="External"/><Relationship Id="rId71" Type="http://schemas.openxmlformats.org/officeDocument/2006/relationships/hyperlink" Target="https://www.secop.gov.co/CO1ContractsManagement/Tendering/ProcurementContractEdit/View?docUniqueIdentifier=CO1.PCCNTR.2997707&amp;prevCtxUrl=https%3a%2f%2fwww.secop.gov.co%2fCO1ContractsManagement%2fTendering%2fProcurementContractManagement%2fIndex&amp;prevCtxLbl=Contratos+" TargetMode="External"/><Relationship Id="rId92" Type="http://schemas.openxmlformats.org/officeDocument/2006/relationships/hyperlink" Target="https://community.secop.gov.co/Public/Tendering/ContractNoticePhases/View?PPI=CO1.PPI.20345850&amp;isFromPublicArea=True&amp;isModal=False" TargetMode="External"/><Relationship Id="rId2" Type="http://schemas.openxmlformats.org/officeDocument/2006/relationships/hyperlink" Target="https://community.secop.gov.co/Public/Tendering/ContractNoticePhases/View?PPI=CO1.PPI.16540096&amp;isFromPublicArea=True&amp;isModal=False" TargetMode="External"/><Relationship Id="rId29" Type="http://schemas.openxmlformats.org/officeDocument/2006/relationships/hyperlink" Target="https://community.secop.gov.co/Public/Tendering/ContractNoticePhases/View?PPI=CO1.PPI.16719361&amp;isFromPublicArea=True&amp;isModal=False" TargetMode="External"/><Relationship Id="rId24" Type="http://schemas.openxmlformats.org/officeDocument/2006/relationships/hyperlink" Target="https://community.secop.gov.co/Public/Tendering/ContractNoticePhases/View?PPI=CO1.PPI.16628773&amp;isFromPublicArea=True&amp;isModal=False" TargetMode="External"/><Relationship Id="rId40" Type="http://schemas.openxmlformats.org/officeDocument/2006/relationships/hyperlink" Target="https://community.secop.gov.co/Public/Tendering/ContractNoticePhases/View?PPI=CO1.PPI.16771966&amp;isFromPublicArea=True&amp;isModal=False" TargetMode="External"/><Relationship Id="rId45" Type="http://schemas.openxmlformats.org/officeDocument/2006/relationships/hyperlink" Target="https://community.secop.gov.co/Public/Tendering/ContractNoticePhases/View?PPI=CO1.PPI.17082128&amp;isFromPublicArea=True&amp;isModal=False" TargetMode="External"/><Relationship Id="rId66" Type="http://schemas.openxmlformats.org/officeDocument/2006/relationships/hyperlink" Target="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 TargetMode="External"/><Relationship Id="rId87" Type="http://schemas.openxmlformats.org/officeDocument/2006/relationships/hyperlink" Target="javascript:void(0);" TargetMode="External"/><Relationship Id="rId110" Type="http://schemas.openxmlformats.org/officeDocument/2006/relationships/hyperlink" Target="https://community.secop.gov.co/Public/Tendering/OpportunityDetail/Index?noticeUID=CO1.NTC.3109703&amp;isFromPublicArea=True&amp;isModal=False" TargetMode="External"/><Relationship Id="rId115" Type="http://schemas.openxmlformats.org/officeDocument/2006/relationships/hyperlink" Target="https://community.secop.gov.co/Public/Tendering/OpportunityDetail/Index?noticeUID=CO1.NTC.3190371&amp;isFromPublicArea=True&amp;isModal=False" TargetMode="External"/><Relationship Id="rId131" Type="http://schemas.openxmlformats.org/officeDocument/2006/relationships/hyperlink" Target="https://community.secop.gov.co/Public/Tendering/OpportunityDetail/Index?noticeUID=CO1.NTC.3370348&amp;isFromPublicArea=True&amp;isModal=False" TargetMode="External"/><Relationship Id="rId136" Type="http://schemas.openxmlformats.org/officeDocument/2006/relationships/hyperlink" Target="https://community.secop.gov.co/Public/Tendering/OpportunityDetail/Index?noticeUID=CO1.NTC.3582017&amp;isFromPublicArea=True&amp;isModal=False" TargetMode="External"/><Relationship Id="rId61" Type="http://schemas.openxmlformats.org/officeDocument/2006/relationships/hyperlink" Target="https://community.secop.gov.co/Public/Tendering/ContractNoticePhases/View?PPI=CO1.PPI.17290440&amp;isFromPublicArea=True&amp;isModal=False" TargetMode="External"/><Relationship Id="rId82" Type="http://schemas.openxmlformats.org/officeDocument/2006/relationships/hyperlink" Target="https://www.contratos.gov.co/consultas/detalleProceso.do?numConstancia=21-15-12011417&amp;g-recaptcha-response=03AGdBq25tOs1e3LJIqceFU4E7_wGeMNmnWyT0W55ECwO1iq0RxZWqoBSMWVEATtvFr_AoAFqirK0oaFgvLI96IMB0RZ6txirGFOZps0P-O1mdabrKxTsoYGP7e1OUQEV6Zgl5N5JVQqmGhnlZdeKrAsZvydOzrHn-87suc2cuzC0-hJutPGqDavLuNtFIxWP9yXrqNaFcLfEN8yV0fZu2RTElWAZB2lArcyyJx4jb1HleMANYzVePRRTxNgXug2k8my9Z-DLq8nc9U_2peycvIsmnDcHovOcDmp__XTqAfbDKGWE7wNmNVIDoE_mT16OWkpMVQg8OVmWoDmp9OnAPffftO0fyEU0ZWKB7CoRqLCEOVUiPPzMY7PD02vZUrlJxFzNOt09gdbYJiKSw069hR8RD6jPXWxKY2gw5XdIKsmLStEAnriaplkLhwZdCMNVZjqeBi4fl0PF9CYCbROXyXeehxiLrYdcJZw" TargetMode="External"/><Relationship Id="rId19" Type="http://schemas.openxmlformats.org/officeDocument/2006/relationships/hyperlink" Target="https://community.secop.gov.co/Public/Tendering/ContractNoticePhases/View?PPI=CO1.PPI.16629209&amp;isFromPublicArea=True&amp;isModal=False" TargetMode="External"/><Relationship Id="rId14" Type="http://schemas.openxmlformats.org/officeDocument/2006/relationships/hyperlink" Target="https://community.secop.gov.co/Public/Tendering/ContractNoticePhases/View?PPI=CO1.PPI.16626305&amp;isFromPublicArea=True&amp;isModal=False" TargetMode="External"/><Relationship Id="rId30" Type="http://schemas.openxmlformats.org/officeDocument/2006/relationships/hyperlink" Target="https://community.secop.gov.co/Public/Tendering/ContractNoticePhases/View?PPI=CO1.PPI.16766889&amp;isFromPublicArea=True&amp;isModal=False" TargetMode="External"/><Relationship Id="rId35" Type="http://schemas.openxmlformats.org/officeDocument/2006/relationships/hyperlink" Target="https://community.secop.gov.co/Public/Tendering/ContractNoticePhases/View?PPI=CO1.PPI.16767507&amp;isFromPublicArea=True&amp;isModal=False" TargetMode="External"/><Relationship Id="rId56" Type="http://schemas.openxmlformats.org/officeDocument/2006/relationships/hyperlink" Target="https://community.secop.gov.co/Public/Tendering/ContractNoticePhases/View?PPI=CO1.PPI.17146567&amp;isFromPublicArea=True&amp;isModal=False" TargetMode="External"/><Relationship Id="rId77" Type="http://schemas.openxmlformats.org/officeDocument/2006/relationships/hyperlink" Target="https://www.contratos.gov.co/consultas/detalleProceso.do?numConstancia=20-1-213879&amp;g-recaptcha-response=03AGdBq26UC-VRgDg9WxrjB7Qo8vDdWD37IX25--lyuack7-wcvGuiSpa1oS-iBcvKqZrNB3Xumo8ZFglA1UQ79GWh4ZwmHysLHJEJyvCib27A9HGIzNDwQV5pZPHmXEM7ktXa4SRANt40kTljzACCbzXzlNn-R0lQ7IH0M7s00z6_6NcXgtdc7Twa3KGDiWSZ8laTnb65-y_6z2xPP8rjXcIAMfpnpPxnqM0IVJ-61ffW5w08_php_amG8SppDcL63GU6QXR6-T_7Ku7tW7Wqso9KCgEilCY_N-zfuBxARaO6pIS37zocPTdXrtriG162kpPCuE_AeIq50CoarEoY_0inXR49_P4_8eVIfYCYG9oncJwR0GlUlSJS7qoY7jW2PsYh42UvrIGRXIPyzB2OIZgX0hU7mtZBUUvGwjDp4VQyWDG0cmhniPwtOXv_IUlQjkmP-gjhGGZZqXaTnt0UglmHofomSgCAwA" TargetMode="External"/><Relationship Id="rId100" Type="http://schemas.openxmlformats.org/officeDocument/2006/relationships/hyperlink" Target="https://community.secop.gov.co/Public/Tendering/OpportunityDetail/Index?noticeUID=CO1.NTC.3238776&amp;isFromPublicArea=True&amp;isModal=False" TargetMode="External"/><Relationship Id="rId105" Type="http://schemas.openxmlformats.org/officeDocument/2006/relationships/hyperlink" Target="https://community.secop.gov.co/Public/Tendering/OpportunityDetail/Index?noticeUID=CO1.NTC.3237761&amp;isFromPublicArea=True&amp;isModal=False" TargetMode="External"/><Relationship Id="rId126" Type="http://schemas.openxmlformats.org/officeDocument/2006/relationships/hyperlink" Target="https://community.secop.gov.co/Public/Tendering/OpportunityDetail/Index?noticeUID=CO1.NTC.3270414&amp;isFromPublicArea=True&amp;isModal=False" TargetMode="External"/><Relationship Id="rId8" Type="http://schemas.openxmlformats.org/officeDocument/2006/relationships/hyperlink" Target="https://community.secop.gov.co/Public/Tendering/ContractNoticePhases/View?PPI=CO1.PPI.16542018&amp;isFromPublicArea=True&amp;isModal=False" TargetMode="External"/><Relationship Id="rId51" Type="http://schemas.openxmlformats.org/officeDocument/2006/relationships/hyperlink" Target="https://community.secop.gov.co/Public/Tendering/ContractNoticePhases/View?PPI=CO1.PPI.17083763&amp;isFromPublicArea=True&amp;isModal=False" TargetMode="External"/><Relationship Id="rId72" Type="http://schemas.openxmlformats.org/officeDocument/2006/relationships/hyperlink" Target="https://www.secop.gov.co/CO1ContractsManagement/Tendering/ProcurementContractEdit/View?docUniqueIdentifier=CO1.PCCNTR.2904338&amp;prevCtxUrl=https%3a%2f%2fwww.secop.gov.co%2fCO1ContractsManagement%2fTendering%2fProcurementContractManagement%2fIndex&amp;prevCtxLbl=Contratos+" TargetMode="External"/><Relationship Id="rId93" Type="http://schemas.openxmlformats.org/officeDocument/2006/relationships/hyperlink" Target="https://community.secop.gov.co/Public/Tendering/OpportunityDetail/Index?noticeUID=CO1.NTC.3236379&amp;isFromPublicArea=True&amp;isModal=False" TargetMode="External"/><Relationship Id="rId98" Type="http://schemas.openxmlformats.org/officeDocument/2006/relationships/hyperlink" Target="https://community.secop.gov.co/Public/Tendering/OpportunityDetail/Index?noticeUID=CO1.NTC.3236441&amp;isFromPublicArea=True&amp;isModal=False" TargetMode="External"/><Relationship Id="rId121" Type="http://schemas.openxmlformats.org/officeDocument/2006/relationships/hyperlink" Target="https://community.secop.gov.co/Public/Tendering/OpportunityDetail/Index?noticeUID=CO1.NTC.3222841&amp;isFromPublicArea=True&amp;isModal=False" TargetMode="External"/><Relationship Id="rId3" Type="http://schemas.openxmlformats.org/officeDocument/2006/relationships/hyperlink" Target="https://community.secop.gov.co/Public/Tendering/ContractNoticePhases/View?PPI=CO1.PPI.16542014&amp;isFromPublicArea=True&amp;isModal=False" TargetMode="External"/><Relationship Id="rId25" Type="http://schemas.openxmlformats.org/officeDocument/2006/relationships/hyperlink" Target="https://community.secop.gov.co/Public/Tendering/ContractNoticePhases/View?PPI=CO1.PPI.16675428&amp;isFromPublicArea=True&amp;isModal=False" TargetMode="External"/><Relationship Id="rId46" Type="http://schemas.openxmlformats.org/officeDocument/2006/relationships/hyperlink" Target="https://community.secop.gov.co/Public/Tendering/ContractNoticePhases/View?PPI=CO1.PPI.17080746&amp;isFromPublicArea=True&amp;isModal=False" TargetMode="External"/><Relationship Id="rId67" Type="http://schemas.openxmlformats.org/officeDocument/2006/relationships/hyperlink" Target="https://community.secop.gov.co/Public/Tendering/OpportunityDetail/Index?noticeUID=CO1.NTC.2288971&amp;isFromPublicArea=True&amp;isModal=False" TargetMode="External"/><Relationship Id="rId116" Type="http://schemas.openxmlformats.org/officeDocument/2006/relationships/hyperlink" Target="https://community.secop.gov.co/Public/Tendering/OpportunityDetail/Index?noticeUID=CO1.NTC.3207285&amp;isFromPublicArea=True&amp;isModal=False" TargetMode="External"/><Relationship Id="rId137" Type="http://schemas.openxmlformats.org/officeDocument/2006/relationships/hyperlink" Target="https://community.secop.gov.co/Public/Common/GoogleReCaptcha/Index?previousUrl=https%3a%2f%2fcommunity.secop.gov.co%2fPublic%2fTendering%2fOpportunityDetail%2fIndex%3fnoticeUID%3dCO1.NTC.3650367%26isFromPublicArea%3dTrue%26isModal%3dFalse" TargetMode="External"/><Relationship Id="rId20" Type="http://schemas.openxmlformats.org/officeDocument/2006/relationships/hyperlink" Target="https://community.secop.gov.co/Public/Tendering/ContractNoticePhases/View?PPI=CO1.PPI.16628085&amp;isFromPublicArea=True&amp;isModal=False" TargetMode="External"/><Relationship Id="rId41" Type="http://schemas.openxmlformats.org/officeDocument/2006/relationships/hyperlink" Target="https://community.secop.gov.co/Public/Tendering/ContractNoticePhases/View?PPI=CO1.PPI.16767506&amp;isFromPublicArea=True&amp;isModal=False" TargetMode="External"/><Relationship Id="rId62" Type="http://schemas.openxmlformats.org/officeDocument/2006/relationships/hyperlink" Target="https://community.secop.gov.co/Public/Tendering/ContractNoticePhases/View?PPI=CO1.PPI.17332523&amp;isFromPublicArea=True&amp;isModal=False" TargetMode="External"/><Relationship Id="rId83" Type="http://schemas.openxmlformats.org/officeDocument/2006/relationships/hyperlink" Target="https://community.secop.gov.co/Public/Tendering/ContractNoticePhases/View?PPI=CO1.PPI.18430288&amp;isFromPublicArea=True&amp;isModal=False" TargetMode="External"/><Relationship Id="rId88" Type="http://schemas.openxmlformats.org/officeDocument/2006/relationships/hyperlink" Target="javascript:void(0);" TargetMode="External"/><Relationship Id="rId111" Type="http://schemas.openxmlformats.org/officeDocument/2006/relationships/hyperlink" Target="https://community.secop.gov.co/Public/Tendering/OpportunityDetail/Index?noticeUID=CO1.NTC.3109813&amp;isFromPublicArea=True&amp;isModal=False" TargetMode="External"/><Relationship Id="rId132" Type="http://schemas.openxmlformats.org/officeDocument/2006/relationships/hyperlink" Target="https://community.secop.gov.co/Public/Tendering/ContractNoticePhases/View?PPI=CO1.PPI.17891610&amp;isFromPublicArea=True&amp;isModal=False" TargetMode="External"/><Relationship Id="rId15" Type="http://schemas.openxmlformats.org/officeDocument/2006/relationships/hyperlink" Target="https://community.secop.gov.co/Public/Tendering/ContractNoticePhases/View?PPI=CO1.PPI.16626370&amp;isFromPublicArea=True&amp;isModal=False" TargetMode="External"/><Relationship Id="rId36" Type="http://schemas.openxmlformats.org/officeDocument/2006/relationships/hyperlink" Target="https://community.secop.gov.co/Public/Tendering/ContractNoticePhases/View?PPI=CO1.PPI.16771937&amp;isFromPublicArea=True&amp;isModal=False" TargetMode="External"/><Relationship Id="rId57" Type="http://schemas.openxmlformats.org/officeDocument/2006/relationships/hyperlink" Target="https://community.secop.gov.co/Public/Tendering/ContractNoticePhases/View?PPI=CO1.PPI.17335748&amp;isFromPublicArea=True&amp;isModal=False" TargetMode="External"/><Relationship Id="rId106" Type="http://schemas.openxmlformats.org/officeDocument/2006/relationships/hyperlink" Target="https://community.secop.gov.co/Public/Tendering/OpportunityDetail/Index?noticeUID=CO1.NTC.3093048&amp;isFromPublicArea=True&amp;isModal=False" TargetMode="External"/><Relationship Id="rId127" Type="http://schemas.openxmlformats.org/officeDocument/2006/relationships/hyperlink" Target="https://community.secop.gov.co/Public/Tendering/OpportunityDetail/Index?noticeUID=CO1.NTC.3278412&amp;isFromPublicArea=True&amp;isModal=False" TargetMode="External"/><Relationship Id="rId10" Type="http://schemas.openxmlformats.org/officeDocument/2006/relationships/hyperlink" Target="https://community.secop.gov.co/Public/Tendering/ContractNoticePhases/View?PPI=CO1.PPI.16540097&amp;isFromPublicArea=True&amp;isModal=False" TargetMode="External"/><Relationship Id="rId31" Type="http://schemas.openxmlformats.org/officeDocument/2006/relationships/hyperlink" Target="https://community.secop.gov.co/Public/Tendering/ContractNoticePhases/View?PPI=CO1.PPI.16767306&amp;isFromPublicArea=True&amp;isModal=False" TargetMode="External"/><Relationship Id="rId52" Type="http://schemas.openxmlformats.org/officeDocument/2006/relationships/hyperlink" Target="https://community.secop.gov.co/Public/Tendering/ContractNoticePhases/View?PPI=CO1.PPI.17080527&amp;isFromPublicArea=True&amp;isModal=False" TargetMode="External"/><Relationship Id="rId73" Type="http://schemas.openxmlformats.org/officeDocument/2006/relationships/hyperlink" Target="https://www.contratos.gov.co/consultas/detalleProceso.do?numConstancia=21-12-11930410&amp;g-recaptcha-response=03AGdBq24xUs3EvGbR1q-AMvUSK3zGbjJFXLJy3WUyo5erNqQ2rc57keQLv1OCTVMLcPrgHwJU6CkQLkEiERwOWpUXKG_sdY8bkMfD6kgeHDDHL_1d-FhMdF7e7NfDIA6BNmXc03A0rJbCBqSJAshINdz52gKDh6iVfganyA4tPTCwj7-NlstsvMwpSFZAu2FPTh5tkcA7LlN6YEbzK2LWm7TuFOIZdvGOl9srE7JTBV-lkPpUVgd2mMQzv5HRsgZmIsXE846r0qTyrXAYSawnHzdanxrKzhNrsvwzqsmI5Erz38BsWjBLpdqWQfR7Ha1TDimJsJCaoNbkYANVn1t7zi8GkjYmc_tbOrNKqgrRnlS-Vps9Sy0SXsdGqdeaQg26C7dLl14ryvykDGT6up-ROGi1cq20P_xk_-unW_Z2aKXJCUd5N9_2bwGa4ZTe8lffa2xKDSVs1JddEG9lj_14p-ac93XMb5lSdw" TargetMode="External"/><Relationship Id="rId78" Type="http://schemas.openxmlformats.org/officeDocument/2006/relationships/hyperlink" Target="https://www.contratos.gov.co/consultas/detalleProceso.do?numConstancia=20-21-20974&amp;g-recaptcha-response=03AGdBq24KO1rtDEqDvYuLQXrOrt-eMmbhsiZIjvyw70ZOfOTxY7aA7odIW4nz2uhd_LJdsXBfCSsEmbcTP1jptg3N-qDSW457YObz_Znuu2ATNjlr65yl1x91VojnqgVueQF1v4kKSxLBpT74gbPjcF3SPTUXcR2T8crokL5BRvfl_EC7F5GAAGukMAsiA_LKKw5rVBGHtCcaY66lYiRo-yvWk2vSvfT5P98F1T1owmDdR7zzOhRdthZFC0phjZelt_uFfITFxIrSeUmHFDNcZ0LYqTRxfzB8Mh87AtH2CIck8AQtWoIFSsp2fmYWMmoznM6knjsL6iqU-Zb79gNhXiDV9xZtOeh7B56bXP4HOYgOyvYJHSJwLqCtgPRxHs1jj-HePnA9ouv8LDEcqREzfv1CoKprO8jwgNeKYoslJmIu36fWchbYCXUbD1kqsc3hyd0OT_AFCXC6IUPTkd9V8f6f8fJb_y_81g" TargetMode="External"/><Relationship Id="rId94" Type="http://schemas.openxmlformats.org/officeDocument/2006/relationships/hyperlink" Target="https://community.secop.gov.co/Public/Tendering/OpportunityDetail/Index?noticeUID=CO1.NTC.3236852&amp;isFromPublicArea=True&amp;isModal=False" TargetMode="External"/><Relationship Id="rId99" Type="http://schemas.openxmlformats.org/officeDocument/2006/relationships/hyperlink" Target="https://community.secop.gov.co/Public/Tendering/OpportunityDetail/Index?noticeUID=CO1.NTC.3236273&amp;isFromPublicArea=True&amp;isModal=False" TargetMode="External"/><Relationship Id="rId101" Type="http://schemas.openxmlformats.org/officeDocument/2006/relationships/hyperlink" Target="https://community.secop.gov.co/Public/Tendering/OpportunityDetail/Index?noticeUID=CO1.NTC.3236297&amp;isFromPublicArea=True&amp;isModal=False" TargetMode="External"/><Relationship Id="rId122" Type="http://schemas.openxmlformats.org/officeDocument/2006/relationships/hyperlink" Target="https://community.secop.gov.co/Public/Tendering/OpportunityDetail/Index?noticeUID=CO1.NTC.3222781&amp;isFromPublicArea=True&amp;isModal=False" TargetMode="External"/><Relationship Id="rId4" Type="http://schemas.openxmlformats.org/officeDocument/2006/relationships/hyperlink" Target="https://community.secop.gov.co/Public/Tendering/ContractNoticePhases/View?PPI=CO1.PPI.16542029&amp;isFromPublicArea=True&amp;isModal=False" TargetMode="External"/><Relationship Id="rId9" Type="http://schemas.openxmlformats.org/officeDocument/2006/relationships/hyperlink" Target="https://community.secop.gov.co/Public/Tendering/ContractNoticePhases/View?PPI=CO1.PPI.16542040&amp;isFromPublicArea=True&amp;isModal=False" TargetMode="External"/><Relationship Id="rId26" Type="http://schemas.openxmlformats.org/officeDocument/2006/relationships/hyperlink" Target="https://community.secop.gov.co/Public/Tendering/ContractNoticePhases/View?PPI=CO1.PPI.16694654&amp;isFromPublicArea=True&amp;isModal=False" TargetMode="External"/><Relationship Id="rId47" Type="http://schemas.openxmlformats.org/officeDocument/2006/relationships/hyperlink" Target="https://community.secop.gov.co/Public/Tendering/ContractNoticePhases/View?PPI=CO1.PPI.17080918&amp;isFromPublicArea=True&amp;isModal=False" TargetMode="External"/><Relationship Id="rId68" Type="http://schemas.openxmlformats.org/officeDocument/2006/relationships/hyperlink" Target="https://www.contratos.gov.co/consultas/detalleProceso.do?numConstancia=21-12-11756178&amp;g-recaptcha-response=03AGdBq26SXxcVUeh6_7H3ieRR8eTi1d5f5Mh--4SLNBy2BYsAfWeexDnhNgGQMQo6n1jdp_3FxsoszvRJ_caInA7avqfwE5JfzF6YVRqhYSihkFXNtdU-4-LONWBHmm7XlxFt7LEkDddJMC2rcTU0IFeDzl180WsN-QROM_u9191tTw1eY-tz303hYBPkXKMu6P74X12srQxfoxPtZ2OVJle4tqy_qNTfsqORzickOv_L3iXFxKfHbBmNlxpgjQ1T8CN7mITm1D8AaPN7k1px-hr7Kl-jfjLA10xmvLuaeaZxNXMQQRnEJadWpjiUChp9PXVP2S9EbuZ_TmLO3wg6ZqmpVTZvWpOEESCbtJqhifK4amJE2K_i5_nxFFKZHDIYaOeeXMyq3IaHMGXF789OfZfWemRoc1W_3Gxk3BYfamt5jGg2zpBKyISeDvTm4H0agqjyzqBdYKvdoLcBMYiNbjs_7Hs9o_El6g" TargetMode="External"/><Relationship Id="rId89" Type="http://schemas.openxmlformats.org/officeDocument/2006/relationships/hyperlink" Target="https://community.secop.gov.co/Public/Tendering/OpportunityDetail/Index?noticeUID=CO1.NTC.3222332&amp;isFromPublicArea=True&amp;isModal=False" TargetMode="External"/><Relationship Id="rId112" Type="http://schemas.openxmlformats.org/officeDocument/2006/relationships/hyperlink" Target="https://community.secop.gov.co/Public/Tendering/OpportunityDetail/Index?noticeUID=CO1.NTC.3032158&amp;isFromPublicArea=True&amp;isModal=False" TargetMode="External"/><Relationship Id="rId133" Type="http://schemas.openxmlformats.org/officeDocument/2006/relationships/hyperlink" Target="https://community.secop.gov.co/Public/Tendering/ContractNoticePhases/View?PPI=CO1.PPI.17148287&amp;isFromPublicArea=True&amp;isModal=False" TargetMode="Externa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953626&amp;isFromPublicArea=True&amp;isModal=False" TargetMode="External"/><Relationship Id="rId18" Type="http://schemas.openxmlformats.org/officeDocument/2006/relationships/hyperlink" Target="https://community.secop.gov.co/Public/Tendering/OpportunityDetail/Index?noticeUID=CO1.NTC.5934563&amp;isFromPublicArea=True&amp;isModal=False" TargetMode="External"/><Relationship Id="rId26" Type="http://schemas.openxmlformats.org/officeDocument/2006/relationships/hyperlink" Target="https://community.secop.gov.co/Public/Tendering/OpportunityDetail/Index?noticeUID=CO1.NTC.6137577&amp;isFromPublicArea=True&amp;isModal=False" TargetMode="External"/><Relationship Id="rId39" Type="http://schemas.openxmlformats.org/officeDocument/2006/relationships/hyperlink" Target="https://community.secop.gov.co/Public/Tendering/OpportunityDetail/Index?noticeUID=CO1.NTC.6401165&amp;isFromPublicArea=True&amp;isModal=False" TargetMode="External"/><Relationship Id="rId21" Type="http://schemas.openxmlformats.org/officeDocument/2006/relationships/hyperlink" Target="https://community.secop.gov.co/Public/Tendering/OpportunityDetail/Index?noticeUID=CO1.NTC.6031774&amp;isFromPublicArea=True&amp;isModal=False" TargetMode="External"/><Relationship Id="rId34" Type="http://schemas.openxmlformats.org/officeDocument/2006/relationships/hyperlink" Target="https://community.secop.gov.co/Public/Tendering/OpportunityDetail/Index?noticeUID=CO1.NTC.6327484&amp;isFromPublicArea=True&amp;isModal=False" TargetMode="External"/><Relationship Id="rId42" Type="http://schemas.openxmlformats.org/officeDocument/2006/relationships/hyperlink" Target="https://community.secop.gov.co/Public/Tendering/OpportunityDetail/Index?noticeUID=CO1.NTC.6384804&amp;isFromPublicArea=True&amp;isModal=False" TargetMode="External"/><Relationship Id="rId47" Type="http://schemas.openxmlformats.org/officeDocument/2006/relationships/table" Target="../tables/table3.xml"/><Relationship Id="rId7" Type="http://schemas.openxmlformats.org/officeDocument/2006/relationships/hyperlink" Target="https://community.secop.gov.co/Public/Tendering/OpportunityDetail/Index?noticeUID=CO1.NTC.5638717&amp;isFromPublicArea=True&amp;isModal=False" TargetMode="External"/><Relationship Id="rId2" Type="http://schemas.openxmlformats.org/officeDocument/2006/relationships/hyperlink" Target="https://community.secop.gov.co/Public/Tendering/OpportunityDetail/Index?noticeUID=CO1.NTC.5561807&amp;isFromPublicArea=True&amp;isModal=False" TargetMode="External"/><Relationship Id="rId16" Type="http://schemas.openxmlformats.org/officeDocument/2006/relationships/hyperlink" Target="https://community.secop.gov.co/Public/Tendering/OpportunityDetail/Index?noticeUID=CO1.NTC.6063277&amp;isFromPublicArea=True&amp;isModal=False" TargetMode="External"/><Relationship Id="rId29" Type="http://schemas.openxmlformats.org/officeDocument/2006/relationships/hyperlink" Target="https://community.secop.gov.co/Public/Tendering/OpportunityDetail/Index?noticeUID=CO1.NTC.6236532&amp;isFromPublicArea=True&amp;isModal=False" TargetMode="External"/><Relationship Id="rId1" Type="http://schemas.openxmlformats.org/officeDocument/2006/relationships/hyperlink" Target="https://community.secop.gov.co/Public/Tendering/OpportunityDetail/Index?noticeUID=CO1.NTC.4214674&amp;isFromPublicArea=True&amp;isModal=False" TargetMode="External"/><Relationship Id="rId6" Type="http://schemas.openxmlformats.org/officeDocument/2006/relationships/hyperlink" Target="https://community.secop.gov.co/Public/Tendering/OpportunityDetail/Index?noticeUID=CO1.NTC.5577101&amp;isFromPublicArea=True&amp;isModal=False" TargetMode="External"/><Relationship Id="rId11" Type="http://schemas.openxmlformats.org/officeDocument/2006/relationships/hyperlink" Target="https://community.secop.gov.co/Public/Tendering/OpportunityDetail/Index?noticeUID=CO1.NTC.5825184&amp;isFromPublicArea=True&amp;isModal=False" TargetMode="External"/><Relationship Id="rId24" Type="http://schemas.openxmlformats.org/officeDocument/2006/relationships/hyperlink" Target="https://community.secop.gov.co/Public/Tendering/OpportunityDetail/Index?noticeUID=CO1.NTC.6185510&amp;isFromPublicArea=True&amp;isModal=False" TargetMode="External"/><Relationship Id="rId32" Type="http://schemas.openxmlformats.org/officeDocument/2006/relationships/hyperlink" Target="https://community.secop.gov.co/Public/Tendering/OpportunityDetail/Index?noticeUID=CO1.NTC.6339718&amp;isFromPublicArea=True&amp;isModal=False" TargetMode="External"/><Relationship Id="rId37" Type="http://schemas.openxmlformats.org/officeDocument/2006/relationships/hyperlink" Target="https://community.secop.gov.co/Public/Tendering/OpportunityDetail/Index?noticeUID=CO1.NTC.6351267&amp;isFromPublicArea=True&amp;isModal=False" TargetMode="External"/><Relationship Id="rId40" Type="http://schemas.openxmlformats.org/officeDocument/2006/relationships/hyperlink" Target="https://community.secop.gov.co/Public/Tendering/OpportunityDetail/Index?noticeUID=CO1.NTC.6401184&amp;isFromPublicArea=True&amp;isModal=False" TargetMode="External"/><Relationship Id="rId45" Type="http://schemas.openxmlformats.org/officeDocument/2006/relationships/printerSettings" Target="../printerSettings/printerSettings4.bin"/><Relationship Id="rId5" Type="http://schemas.openxmlformats.org/officeDocument/2006/relationships/hyperlink" Target="https://community.secop.gov.co/Public/Tendering/OpportunityDetail/Index?noticeUID=CO1.NTC.5560214&amp;isFromPublicArea=True&amp;isModal=False" TargetMode="External"/><Relationship Id="rId15" Type="http://schemas.openxmlformats.org/officeDocument/2006/relationships/hyperlink" Target="https://community.secop.gov.co/Public/Tendering/OpportunityDetail/Index?noticeUID=CO1.NTC.6061549&amp;isFromPublicArea=True&amp;isModal=False" TargetMode="External"/><Relationship Id="rId23" Type="http://schemas.openxmlformats.org/officeDocument/2006/relationships/hyperlink" Target="https://community.secop.gov.co/Public/Tendering/OpportunityDetail/Index?noticeUID=CO1.NTC.6209570&amp;isFromPublicArea=True&amp;isModal=False" TargetMode="External"/><Relationship Id="rId28" Type="http://schemas.openxmlformats.org/officeDocument/2006/relationships/hyperlink" Target="https://colombiacompra.coupahost.com/order_headers/129681" TargetMode="External"/><Relationship Id="rId36" Type="http://schemas.openxmlformats.org/officeDocument/2006/relationships/hyperlink" Target="https://community.secop.gov.co/Public/Tendering/OpportunityDetail/Index?noticeUID=CO1.NTC.6339594&amp;isFromPublicArea=True&amp;isModal=False" TargetMode="External"/><Relationship Id="rId10" Type="http://schemas.openxmlformats.org/officeDocument/2006/relationships/hyperlink" Target="https://community.secop.gov.co/Public/Tendering/OpportunityDetail/Index?noticeUID=CO1.NTC.5733307&amp;isFromPublicArea=True&amp;isModal=False" TargetMode="External"/><Relationship Id="rId19" Type="http://schemas.openxmlformats.org/officeDocument/2006/relationships/hyperlink" Target="https://community.secop.gov.co/Public/Tendering/OpportunityDetail/Index?noticeUID=CO1.NTC.6080757&amp;isFromPublicArea=True&amp;isModal=False" TargetMode="External"/><Relationship Id="rId31" Type="http://schemas.openxmlformats.org/officeDocument/2006/relationships/hyperlink" Target="https://community.secop.gov.co/Public/Tendering/OpportunityDetail/Index?noticeUID=CO1.NTC.6339557&amp;isFromPublicArea=True&amp;isModal=False" TargetMode="External"/><Relationship Id="rId44" Type="http://schemas.openxmlformats.org/officeDocument/2006/relationships/hyperlink" Target="https://community.secop.gov.co/Public/Tendering/OpportunityDetail/Index?noticeUID=CO1.NTC.6437346&amp;isFromPublicArea=True&amp;isModal=False" TargetMode="External"/><Relationship Id="rId4" Type="http://schemas.openxmlformats.org/officeDocument/2006/relationships/hyperlink" Target="https://community.secop.gov.co/Public/Tendering/OpportunityDetail/Index?noticeUID=CO1.NTC.5533495&amp;isFromPublicArea=True&amp;isModal=False" TargetMode="External"/><Relationship Id="rId9" Type="http://schemas.openxmlformats.org/officeDocument/2006/relationships/hyperlink" Target="https://community.secop.gov.co/Public/Tendering/OpportunityDetail/Index?noticeUID=CO1.NTC.5694425&amp;isFromPublicArea=True&amp;isModal=False" TargetMode="External"/><Relationship Id="rId14" Type="http://schemas.openxmlformats.org/officeDocument/2006/relationships/hyperlink" Target="https://community.secop.gov.co/Public/Tendering/OpportunityDetail/Index?noticeUID=CO1.NTC.6061365&amp;isFromPublicArea=True&amp;isModal=False" TargetMode="External"/><Relationship Id="rId22" Type="http://schemas.openxmlformats.org/officeDocument/2006/relationships/hyperlink" Target="https://community.secop.gov.co/Public/Tendering/OpportunityDetail/Index?noticeUID=CO1.NTC.6149475&amp;isFromPublicArea=True&amp;isModal=False" TargetMode="External"/><Relationship Id="rId27" Type="http://schemas.openxmlformats.org/officeDocument/2006/relationships/hyperlink" Target="https://community.secop.gov.co/Public/Tendering/OpportunityDetail/Index?noticeUID=CO1.NTC.6255408&amp;isFromPublicArea=True&amp;isModal=False" TargetMode="External"/><Relationship Id="rId30" Type="http://schemas.openxmlformats.org/officeDocument/2006/relationships/hyperlink" Target="https://community.secop.gov.co/Public/Tendering/OpportunityDetail/Index?noticeUID=CO1.NTC.6301378&amp;isFromPublicArea=True&amp;isModal=False" TargetMode="External"/><Relationship Id="rId35" Type="http://schemas.openxmlformats.org/officeDocument/2006/relationships/hyperlink" Target="https://community.secop.gov.co/Public/Tendering/OpportunityDetail/Index?noticeUID=CO1.NTC.6340202&amp;isFromPublicArea=True&amp;isModal=False" TargetMode="External"/><Relationship Id="rId43" Type="http://schemas.openxmlformats.org/officeDocument/2006/relationships/hyperlink" Target="https://community.secop.gov.co/Public/Tendering/OpportunityDetail/Index?noticeUID=CO1.NTC.6412593&amp;isFromPublicArea=True&amp;isModal=False" TargetMode="External"/><Relationship Id="rId8" Type="http://schemas.openxmlformats.org/officeDocument/2006/relationships/hyperlink" Target="https://community.secop.gov.co/Public/Tendering/OpportunityDetail/Index?noticeUID=CO1.NTC.5637988&amp;isFromPublicArea=True&amp;isModal=False" TargetMode="External"/><Relationship Id="rId3" Type="http://schemas.openxmlformats.org/officeDocument/2006/relationships/hyperlink" Target="https://community.secop.gov.co/Public/Tendering/OpportunityDetail/Index?noticeUID=CO1.NTC.5565609&amp;isFromPublicArea=True&amp;isModal=False" TargetMode="External"/><Relationship Id="rId12" Type="http://schemas.openxmlformats.org/officeDocument/2006/relationships/hyperlink" Target="https://community.secop.gov.co/Public/Tendering/OpportunityDetail/Index?noticeUID=CO1.NTC.5963171&amp;isFromPublicArea=True&amp;isModal=False" TargetMode="External"/><Relationship Id="rId17" Type="http://schemas.openxmlformats.org/officeDocument/2006/relationships/hyperlink" Target="https://community.secop.gov.co/Public/Tendering/OpportunityDetail/Index?noticeUID=CO1.NTC.6063456&amp;isFromPublicArea=True&amp;isModal=False" TargetMode="External"/><Relationship Id="rId25" Type="http://schemas.openxmlformats.org/officeDocument/2006/relationships/hyperlink" Target="https://community.secop.gov.co/Public/Tendering/OpportunityDetail/Index?noticeUID=CO1.NTC.6210668&amp;isFromPublicArea=True&amp;isModal=False" TargetMode="External"/><Relationship Id="rId33" Type="http://schemas.openxmlformats.org/officeDocument/2006/relationships/hyperlink" Target="https://community.secop.gov.co/Public/Tendering/OpportunityDetail/Index?noticeUID=CO1.NTC.6340491&amp;isFromPublicArea=True&amp;isModal=False" TargetMode="External"/><Relationship Id="rId38" Type="http://schemas.openxmlformats.org/officeDocument/2006/relationships/hyperlink" Target="https://community.secop.gov.co/Public/Tendering/OpportunityDetail/Index?noticeUID=CO1.NTC.6370415&amp;isFromPublicArea=True&amp;isModal=False" TargetMode="External"/><Relationship Id="rId46" Type="http://schemas.openxmlformats.org/officeDocument/2006/relationships/drawing" Target="../drawings/drawing5.xml"/><Relationship Id="rId20" Type="http://schemas.openxmlformats.org/officeDocument/2006/relationships/hyperlink" Target="https://community.secop.gov.co/Public/Tendering/OpportunityDetail/Index?noticeUID=CO1.NTC.6026948&amp;isFromPublicArea=True&amp;isModal=False" TargetMode="External"/><Relationship Id="rId41" Type="http://schemas.openxmlformats.org/officeDocument/2006/relationships/hyperlink" Target="https://community.secop.gov.co/Public/Tendering/OpportunityDetail/Index?noticeUID=CO1.NTC.640697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G20"/>
  <sheetViews>
    <sheetView workbookViewId="0">
      <selection activeCell="C11" sqref="C11"/>
    </sheetView>
  </sheetViews>
  <sheetFormatPr baseColWidth="10" defaultColWidth="11.42578125" defaultRowHeight="15" x14ac:dyDescent="0.25"/>
  <cols>
    <col min="1" max="1" width="23.42578125" bestFit="1" customWidth="1"/>
    <col min="3" max="3" width="24.7109375" bestFit="1" customWidth="1"/>
    <col min="5" max="5" width="27.140625" bestFit="1" customWidth="1"/>
    <col min="7" max="7" width="44.85546875" bestFit="1" customWidth="1"/>
  </cols>
  <sheetData>
    <row r="1" spans="1:7" ht="30.75" thickBot="1" x14ac:dyDescent="0.3">
      <c r="A1" s="19" t="s">
        <v>0</v>
      </c>
      <c r="C1" s="19" t="s">
        <v>1</v>
      </c>
      <c r="E1" s="19" t="s">
        <v>2</v>
      </c>
      <c r="G1" s="19" t="s">
        <v>3</v>
      </c>
    </row>
    <row r="2" spans="1:7" x14ac:dyDescent="0.25">
      <c r="A2" t="s">
        <v>4</v>
      </c>
      <c r="C2" t="s">
        <v>5</v>
      </c>
      <c r="E2" t="s">
        <v>6</v>
      </c>
      <c r="G2" t="s">
        <v>7</v>
      </c>
    </row>
    <row r="3" spans="1:7" x14ac:dyDescent="0.25">
      <c r="A3" t="s">
        <v>8</v>
      </c>
      <c r="C3" t="s">
        <v>9</v>
      </c>
      <c r="E3" t="s">
        <v>10</v>
      </c>
      <c r="G3" t="s">
        <v>11</v>
      </c>
    </row>
    <row r="4" spans="1:7" x14ac:dyDescent="0.25">
      <c r="A4" t="s">
        <v>12</v>
      </c>
      <c r="C4" t="s">
        <v>13</v>
      </c>
      <c r="E4" t="s">
        <v>14</v>
      </c>
      <c r="G4" t="s">
        <v>15</v>
      </c>
    </row>
    <row r="5" spans="1:7" x14ac:dyDescent="0.25">
      <c r="A5" t="s">
        <v>16</v>
      </c>
      <c r="C5" t="s">
        <v>17</v>
      </c>
      <c r="E5" t="s">
        <v>18</v>
      </c>
      <c r="G5" t="s">
        <v>19</v>
      </c>
    </row>
    <row r="6" spans="1:7" x14ac:dyDescent="0.25">
      <c r="A6" t="s">
        <v>20</v>
      </c>
      <c r="C6" t="s">
        <v>21</v>
      </c>
      <c r="E6" t="s">
        <v>22</v>
      </c>
      <c r="G6" t="s">
        <v>23</v>
      </c>
    </row>
    <row r="7" spans="1:7" x14ac:dyDescent="0.25">
      <c r="C7" t="s">
        <v>24</v>
      </c>
      <c r="E7" t="s">
        <v>25</v>
      </c>
      <c r="G7" t="s">
        <v>26</v>
      </c>
    </row>
    <row r="8" spans="1:7" ht="30" x14ac:dyDescent="0.25">
      <c r="C8" s="22" t="s">
        <v>27</v>
      </c>
      <c r="E8" t="s">
        <v>28</v>
      </c>
      <c r="G8" t="s">
        <v>29</v>
      </c>
    </row>
    <row r="9" spans="1:7" x14ac:dyDescent="0.25">
      <c r="C9" t="s">
        <v>30</v>
      </c>
      <c r="E9" t="s">
        <v>31</v>
      </c>
      <c r="G9" t="s">
        <v>32</v>
      </c>
    </row>
    <row r="10" spans="1:7" x14ac:dyDescent="0.25">
      <c r="C10" t="s">
        <v>33</v>
      </c>
      <c r="E10" t="s">
        <v>34</v>
      </c>
      <c r="G10" t="s">
        <v>35</v>
      </c>
    </row>
    <row r="11" spans="1:7" x14ac:dyDescent="0.25">
      <c r="C11" t="s">
        <v>2044</v>
      </c>
      <c r="E11" t="s">
        <v>36</v>
      </c>
      <c r="G11" t="s">
        <v>37</v>
      </c>
    </row>
    <row r="12" spans="1:7" x14ac:dyDescent="0.25">
      <c r="G12" t="s">
        <v>38</v>
      </c>
    </row>
    <row r="13" spans="1:7" x14ac:dyDescent="0.25">
      <c r="G13" t="s">
        <v>39</v>
      </c>
    </row>
    <row r="14" spans="1:7" x14ac:dyDescent="0.25">
      <c r="G14" t="s">
        <v>40</v>
      </c>
    </row>
    <row r="15" spans="1:7" x14ac:dyDescent="0.25">
      <c r="G15" t="s">
        <v>41</v>
      </c>
    </row>
    <row r="16" spans="1:7" x14ac:dyDescent="0.25">
      <c r="G16" t="s">
        <v>42</v>
      </c>
    </row>
    <row r="17" spans="7:7" x14ac:dyDescent="0.25">
      <c r="G17" t="s">
        <v>43</v>
      </c>
    </row>
    <row r="18" spans="7:7" x14ac:dyDescent="0.25">
      <c r="G18" t="s">
        <v>44</v>
      </c>
    </row>
    <row r="19" spans="7:7" x14ac:dyDescent="0.25">
      <c r="G19" t="s">
        <v>45</v>
      </c>
    </row>
    <row r="20" spans="7:7" x14ac:dyDescent="0.25">
      <c r="G20" t="s">
        <v>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cols>
    <col min="1" max="16384" width="11.42578125" style="17"/>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16"/>
  <sheetViews>
    <sheetView zoomScale="90" zoomScaleNormal="90" workbookViewId="0">
      <pane xSplit="5" ySplit="2" topLeftCell="AC137" activePane="bottomRight" state="frozen"/>
      <selection pane="topRight" activeCell="F1" sqref="F1"/>
      <selection pane="bottomLeft" activeCell="A3" sqref="A3"/>
      <selection pane="bottomRight" activeCell="AE110" sqref="AE110"/>
    </sheetView>
  </sheetViews>
  <sheetFormatPr baseColWidth="10" defaultColWidth="11.42578125" defaultRowHeight="15" x14ac:dyDescent="0.25"/>
  <cols>
    <col min="1" max="1" width="20.140625" hidden="1" customWidth="1"/>
    <col min="2" max="2" width="21" customWidth="1"/>
    <col min="3" max="3" width="33.85546875" customWidth="1"/>
    <col min="4" max="4" width="24.7109375" customWidth="1"/>
    <col min="5" max="5" width="13.28515625" bestFit="1" customWidth="1"/>
    <col min="6" max="6" width="94.5703125" customWidth="1"/>
    <col min="7" max="7" width="22.85546875" customWidth="1"/>
    <col min="8" max="8" width="28" customWidth="1"/>
    <col min="9" max="9" width="22.85546875" customWidth="1"/>
    <col min="10" max="10" width="27.5703125" bestFit="1" customWidth="1"/>
    <col min="11" max="11" width="18.7109375" customWidth="1"/>
    <col min="12" max="12" width="26.5703125" customWidth="1"/>
    <col min="13" max="13" width="23.85546875" customWidth="1"/>
    <col min="14" max="14" width="28.28515625" customWidth="1"/>
    <col min="15" max="15" width="25.85546875" customWidth="1"/>
    <col min="16" max="16" width="33.85546875" bestFit="1" customWidth="1"/>
    <col min="17" max="17" width="28.5703125" customWidth="1"/>
    <col min="18" max="18" width="16.7109375" customWidth="1"/>
    <col min="19" max="19" width="39.42578125" customWidth="1"/>
    <col min="20" max="20" width="24.140625" bestFit="1" customWidth="1"/>
    <col min="21" max="21" width="9.7109375" customWidth="1"/>
    <col min="22" max="22" width="24" customWidth="1"/>
    <col min="23" max="23" width="29.5703125" bestFit="1" customWidth="1"/>
    <col min="24" max="26" width="29.5703125" customWidth="1"/>
    <col min="27" max="27" width="138.7109375" customWidth="1"/>
    <col min="28" max="28" width="94.5703125" customWidth="1"/>
    <col min="29" max="29" width="66.140625" customWidth="1"/>
    <col min="30" max="30" width="33.85546875" bestFit="1" customWidth="1"/>
    <col min="31" max="31" width="31" bestFit="1" customWidth="1"/>
    <col min="32" max="32" width="38.140625" customWidth="1"/>
    <col min="33" max="33" width="36.85546875" bestFit="1" customWidth="1"/>
    <col min="34" max="34" width="82.5703125" customWidth="1"/>
  </cols>
  <sheetData>
    <row r="1" spans="1:34" ht="16.5" thickTop="1" thickBot="1" x14ac:dyDescent="0.3">
      <c r="H1" s="77"/>
      <c r="I1" s="77"/>
      <c r="J1" s="77"/>
      <c r="O1" s="16">
        <f>+SUBTOTAL(9,Tabla24[MONTO TOTAL DEL CONTRATO])</f>
        <v>79660606623.070007</v>
      </c>
      <c r="Q1" s="15">
        <f ca="1">+TODAY()</f>
        <v>45497</v>
      </c>
      <c r="T1" s="77" t="s">
        <v>47</v>
      </c>
      <c r="U1" s="77"/>
      <c r="V1" s="77"/>
      <c r="W1" s="1"/>
      <c r="X1" s="1"/>
      <c r="Y1" s="1"/>
      <c r="Z1" s="1"/>
      <c r="AA1" s="77" t="s">
        <v>48</v>
      </c>
      <c r="AB1" s="77"/>
      <c r="AC1" s="77" t="s">
        <v>49</v>
      </c>
      <c r="AD1" s="77"/>
    </row>
    <row r="2" spans="1:34" ht="31.5" customHeight="1" thickTop="1" x14ac:dyDescent="0.25">
      <c r="A2" s="5" t="s">
        <v>50</v>
      </c>
      <c r="B2" s="5" t="s">
        <v>51</v>
      </c>
      <c r="C2" s="5" t="s">
        <v>52</v>
      </c>
      <c r="D2" s="5" t="s">
        <v>53</v>
      </c>
      <c r="E2" s="5" t="s">
        <v>54</v>
      </c>
      <c r="F2" s="5" t="s">
        <v>55</v>
      </c>
      <c r="G2" s="5" t="s">
        <v>56</v>
      </c>
      <c r="H2" s="5" t="s">
        <v>57</v>
      </c>
      <c r="I2" s="5" t="s">
        <v>58</v>
      </c>
      <c r="J2" s="5" t="s">
        <v>59</v>
      </c>
      <c r="K2" s="5" t="s">
        <v>0</v>
      </c>
      <c r="L2" s="5" t="s">
        <v>1</v>
      </c>
      <c r="M2" s="5" t="s">
        <v>2</v>
      </c>
      <c r="N2" s="5" t="s">
        <v>60</v>
      </c>
      <c r="O2" s="5" t="s">
        <v>61</v>
      </c>
      <c r="P2" s="5" t="s">
        <v>62</v>
      </c>
      <c r="Q2" s="5" t="s">
        <v>63</v>
      </c>
      <c r="R2" s="5" t="s">
        <v>64</v>
      </c>
      <c r="S2" s="5" t="s">
        <v>65</v>
      </c>
      <c r="T2" s="5" t="s">
        <v>67</v>
      </c>
      <c r="U2" s="5" t="s">
        <v>68</v>
      </c>
      <c r="V2" s="5" t="s">
        <v>69</v>
      </c>
      <c r="W2" s="5" t="s">
        <v>70</v>
      </c>
      <c r="X2" s="5" t="s">
        <v>3</v>
      </c>
      <c r="Y2" s="5" t="s">
        <v>71</v>
      </c>
      <c r="Z2" s="5" t="s">
        <v>1119</v>
      </c>
      <c r="AA2" s="5" t="s">
        <v>77</v>
      </c>
      <c r="AB2" s="5" t="s">
        <v>78</v>
      </c>
      <c r="AC2" s="5" t="s">
        <v>79</v>
      </c>
      <c r="AD2" s="5" t="s">
        <v>80</v>
      </c>
      <c r="AE2" s="5" t="s">
        <v>81</v>
      </c>
      <c r="AF2" s="5" t="s">
        <v>85</v>
      </c>
      <c r="AG2" s="5" t="s">
        <v>1120</v>
      </c>
      <c r="AH2" s="5" t="s">
        <v>1121</v>
      </c>
    </row>
    <row r="3" spans="1:34" s="4" customFormat="1" ht="40.5" customHeight="1" x14ac:dyDescent="0.25">
      <c r="A3" s="5" t="s">
        <v>86</v>
      </c>
      <c r="B3" s="5" t="s">
        <v>1122</v>
      </c>
      <c r="C3" s="7">
        <v>44200</v>
      </c>
      <c r="D3" s="5" t="s">
        <v>337</v>
      </c>
      <c r="E3" s="8">
        <v>1116254457</v>
      </c>
      <c r="F3" s="5" t="s">
        <v>338</v>
      </c>
      <c r="G3" s="5" t="s">
        <v>1122</v>
      </c>
      <c r="H3" s="5"/>
      <c r="I3" s="13"/>
      <c r="J3" s="7"/>
      <c r="K3" s="5" t="s">
        <v>4</v>
      </c>
      <c r="L3" s="5" t="s">
        <v>27</v>
      </c>
      <c r="M3" s="5" t="s">
        <v>28</v>
      </c>
      <c r="N3" s="14">
        <f>+IF(Tabla24[[#This Row],[DÍAS PENDIENTES DE EJECUCIÓN]]&lt;=0,1,($Q$1-Tabla24[[#This Row],[FECHA ACTA DE INICIO]])/(Tabla24[[#This Row],[FECHA DE TERMINACIÓN  DEL CONTRATO ]]-Tabla24[[#This Row],[FECHA ACTA DE INICIO]]))</f>
        <v>1</v>
      </c>
      <c r="O3" s="10">
        <v>16660000</v>
      </c>
      <c r="P3" s="7">
        <v>44200</v>
      </c>
      <c r="Q3" s="5" t="s">
        <v>1123</v>
      </c>
      <c r="R3" s="9">
        <f>+IF(Tabla24[[#This Row],[ESTADO ACTUAL DEL CONTRATO ]]="LIQUIDADO",0,Tabla24[[#This Row],[FECHA DE TERMINACIÓN  DEL CONTRATO ]]-$Q$1)</f>
        <v>0</v>
      </c>
      <c r="S3" s="7">
        <v>44439</v>
      </c>
      <c r="T3" s="5" t="s">
        <v>1124</v>
      </c>
      <c r="U3" s="5" t="s">
        <v>99</v>
      </c>
      <c r="V3" s="21" t="s">
        <v>1125</v>
      </c>
      <c r="W3" s="4" t="s">
        <v>100</v>
      </c>
      <c r="X3" s="5"/>
      <c r="Y3" s="5"/>
      <c r="Z3" s="5"/>
      <c r="AA3" s="3" t="s">
        <v>1126</v>
      </c>
      <c r="AB3" s="5" t="s">
        <v>99</v>
      </c>
      <c r="AC3" s="7">
        <v>44203</v>
      </c>
      <c r="AD3" s="7" t="s">
        <v>99</v>
      </c>
      <c r="AE3" s="6">
        <v>44439</v>
      </c>
      <c r="AF3" s="5" t="s">
        <v>99</v>
      </c>
      <c r="AG3" s="4" t="s">
        <v>1127</v>
      </c>
    </row>
    <row r="4" spans="1:34" s="4" customFormat="1" ht="40.5" customHeight="1" x14ac:dyDescent="0.25">
      <c r="A4" s="5" t="s">
        <v>86</v>
      </c>
      <c r="B4" s="5" t="s">
        <v>1128</v>
      </c>
      <c r="C4" s="7">
        <v>44200</v>
      </c>
      <c r="D4" s="5" t="s">
        <v>1129</v>
      </c>
      <c r="E4" s="8">
        <v>1039702637</v>
      </c>
      <c r="F4" s="5" t="s">
        <v>1130</v>
      </c>
      <c r="G4" s="5" t="s">
        <v>1128</v>
      </c>
      <c r="H4" s="5"/>
      <c r="I4" s="13"/>
      <c r="J4" s="7"/>
      <c r="K4" s="5" t="s">
        <v>4</v>
      </c>
      <c r="L4" s="5" t="s">
        <v>27</v>
      </c>
      <c r="M4" s="5" t="s">
        <v>28</v>
      </c>
      <c r="N4" s="14">
        <f>+IF(Tabla24[[#This Row],[DÍAS PENDIENTES DE EJECUCIÓN]]&lt;=0,1,($Q$1-Tabla24[[#This Row],[FECHA ACTA DE INICIO]])/(Tabla24[[#This Row],[FECHA DE TERMINACIÓN  DEL CONTRATO ]]-Tabla24[[#This Row],[FECHA ACTA DE INICIO]]))</f>
        <v>1</v>
      </c>
      <c r="O4" s="10">
        <v>19833333</v>
      </c>
      <c r="P4" s="7">
        <v>44200</v>
      </c>
      <c r="Q4" s="5" t="s">
        <v>1123</v>
      </c>
      <c r="R4" s="9">
        <f>+IF(Tabla24[[#This Row],[ESTADO ACTUAL DEL CONTRATO ]]="LIQUIDADO",0,Tabla24[[#This Row],[FECHA DE TERMINACIÓN  DEL CONTRATO ]]-$Q$1)</f>
        <v>0</v>
      </c>
      <c r="S4" s="7">
        <v>44439</v>
      </c>
      <c r="T4" s="5" t="s">
        <v>1124</v>
      </c>
      <c r="U4" s="5" t="s">
        <v>99</v>
      </c>
      <c r="V4" s="11" t="s">
        <v>1131</v>
      </c>
      <c r="W4" s="4" t="s">
        <v>100</v>
      </c>
      <c r="X4" s="5"/>
      <c r="AA4" s="3" t="s">
        <v>1132</v>
      </c>
      <c r="AB4" s="3" t="s">
        <v>99</v>
      </c>
      <c r="AC4" s="7">
        <v>44203</v>
      </c>
      <c r="AD4" s="7" t="s">
        <v>99</v>
      </c>
      <c r="AE4" s="6">
        <v>44439</v>
      </c>
      <c r="AF4" s="5" t="s">
        <v>99</v>
      </c>
      <c r="AG4" s="4" t="s">
        <v>1127</v>
      </c>
    </row>
    <row r="5" spans="1:34" s="4" customFormat="1" ht="40.5" customHeight="1" x14ac:dyDescent="0.25">
      <c r="A5" s="5" t="s">
        <v>86</v>
      </c>
      <c r="B5" s="5" t="s">
        <v>1133</v>
      </c>
      <c r="C5" s="7">
        <v>44200</v>
      </c>
      <c r="D5" s="5" t="s">
        <v>1134</v>
      </c>
      <c r="E5" s="8">
        <v>1038810329</v>
      </c>
      <c r="F5" s="5" t="s">
        <v>1135</v>
      </c>
      <c r="G5" s="5" t="s">
        <v>1133</v>
      </c>
      <c r="H5" s="5"/>
      <c r="I5" s="13"/>
      <c r="J5" s="7"/>
      <c r="K5" s="5" t="s">
        <v>4</v>
      </c>
      <c r="L5" s="5" t="s">
        <v>27</v>
      </c>
      <c r="M5" s="5" t="s">
        <v>28</v>
      </c>
      <c r="N5" s="14">
        <f>+IF(Tabla24[[#This Row],[DÍAS PENDIENTES DE EJECUCIÓN]]&lt;=0,1,($Q$1-Tabla24[[#This Row],[FECHA ACTA DE INICIO]])/(Tabla24[[#This Row],[FECHA DE TERMINACIÓN  DEL CONTRATO ]]-Tabla24[[#This Row],[FECHA ACTA DE INICIO]]))</f>
        <v>1</v>
      </c>
      <c r="O5" s="10">
        <v>24593333</v>
      </c>
      <c r="P5" s="7">
        <v>44200</v>
      </c>
      <c r="Q5" s="5" t="s">
        <v>1123</v>
      </c>
      <c r="R5" s="9">
        <f>+IF(Tabla24[[#This Row],[ESTADO ACTUAL DEL CONTRATO ]]="LIQUIDADO",0,Tabla24[[#This Row],[FECHA DE TERMINACIÓN  DEL CONTRATO ]]-$Q$1)</f>
        <v>0</v>
      </c>
      <c r="S5" s="7">
        <v>44439</v>
      </c>
      <c r="T5" s="5" t="s">
        <v>1124</v>
      </c>
      <c r="U5" s="5" t="s">
        <v>99</v>
      </c>
      <c r="V5" s="11" t="s">
        <v>1136</v>
      </c>
      <c r="W5" s="4" t="s">
        <v>100</v>
      </c>
      <c r="X5" s="5"/>
      <c r="AA5" s="3" t="s">
        <v>1137</v>
      </c>
      <c r="AB5" s="3" t="s">
        <v>99</v>
      </c>
      <c r="AC5" s="7">
        <v>44203</v>
      </c>
      <c r="AD5" s="7" t="s">
        <v>99</v>
      </c>
      <c r="AE5" s="6">
        <v>44439</v>
      </c>
      <c r="AF5" s="5" t="s">
        <v>99</v>
      </c>
      <c r="AG5" s="4" t="s">
        <v>1127</v>
      </c>
    </row>
    <row r="6" spans="1:34" s="4" customFormat="1" ht="40.5" customHeight="1" x14ac:dyDescent="0.25">
      <c r="A6" s="5" t="s">
        <v>86</v>
      </c>
      <c r="B6" s="5" t="s">
        <v>1138</v>
      </c>
      <c r="C6" s="7">
        <v>44200</v>
      </c>
      <c r="D6" s="5" t="s">
        <v>292</v>
      </c>
      <c r="E6" s="8">
        <v>1152683822</v>
      </c>
      <c r="F6" s="5" t="s">
        <v>1139</v>
      </c>
      <c r="G6" s="5" t="s">
        <v>1138</v>
      </c>
      <c r="H6" s="5"/>
      <c r="I6" s="13"/>
      <c r="J6" s="7"/>
      <c r="K6" s="5" t="s">
        <v>4</v>
      </c>
      <c r="L6" s="5" t="s">
        <v>27</v>
      </c>
      <c r="M6" s="5" t="s">
        <v>28</v>
      </c>
      <c r="N6" s="14">
        <f>+IF(Tabla24[[#This Row],[DÍAS PENDIENTES DE EJECUCIÓN]]&lt;=0,1,($Q$1-Tabla24[[#This Row],[FECHA ACTA DE INICIO]])/(Tabla24[[#This Row],[FECHA DE TERMINACIÓN  DEL CONTRATO ]]-Tabla24[[#This Row],[FECHA ACTA DE INICIO]]))</f>
        <v>1</v>
      </c>
      <c r="O6" s="10">
        <v>26180000</v>
      </c>
      <c r="P6" s="7">
        <v>44200</v>
      </c>
      <c r="Q6" s="5" t="s">
        <v>1123</v>
      </c>
      <c r="R6" s="9">
        <f>+IF(Tabla24[[#This Row],[ESTADO ACTUAL DEL CONTRATO ]]="LIQUIDADO",0,Tabla24[[#This Row],[FECHA DE TERMINACIÓN  DEL CONTRATO ]]-$Q$1)</f>
        <v>0</v>
      </c>
      <c r="S6" s="7">
        <v>44439</v>
      </c>
      <c r="T6" s="5" t="s">
        <v>1124</v>
      </c>
      <c r="U6" s="5" t="s">
        <v>99</v>
      </c>
      <c r="V6" s="21" t="s">
        <v>1140</v>
      </c>
      <c r="W6" s="4" t="s">
        <v>100</v>
      </c>
      <c r="X6" s="5"/>
      <c r="Y6" s="5"/>
      <c r="Z6" s="5"/>
      <c r="AA6" s="3" t="s">
        <v>1141</v>
      </c>
      <c r="AB6" s="3" t="s">
        <v>99</v>
      </c>
      <c r="AC6" s="7">
        <v>44203</v>
      </c>
      <c r="AD6" s="7" t="s">
        <v>99</v>
      </c>
      <c r="AE6" s="6">
        <v>44439</v>
      </c>
      <c r="AF6" s="5" t="s">
        <v>99</v>
      </c>
      <c r="AG6" s="4" t="s">
        <v>1127</v>
      </c>
    </row>
    <row r="7" spans="1:34" s="4" customFormat="1" ht="40.5" customHeight="1" x14ac:dyDescent="0.25">
      <c r="A7" s="5" t="s">
        <v>86</v>
      </c>
      <c r="B7" s="5" t="s">
        <v>1142</v>
      </c>
      <c r="C7" s="7">
        <v>44200</v>
      </c>
      <c r="D7" s="5" t="s">
        <v>710</v>
      </c>
      <c r="E7" s="8">
        <v>43922875</v>
      </c>
      <c r="F7" s="5" t="s">
        <v>1143</v>
      </c>
      <c r="G7" s="5" t="s">
        <v>1142</v>
      </c>
      <c r="H7" s="5"/>
      <c r="I7" s="13"/>
      <c r="J7" s="7"/>
      <c r="K7" s="5" t="s">
        <v>4</v>
      </c>
      <c r="L7" s="5" t="s">
        <v>27</v>
      </c>
      <c r="M7" s="5" t="s">
        <v>18</v>
      </c>
      <c r="N7" s="14">
        <f ca="1">+IF(Tabla24[[#This Row],[DÍAS PENDIENTES DE EJECUCIÓN]]&lt;=0,1,($Q$1-Tabla24[[#This Row],[FECHA ACTA DE INICIO]])/(Tabla24[[#This Row],[FECHA DE TERMINACIÓN  DEL CONTRATO ]]-Tabla24[[#This Row],[FECHA ACTA DE INICIO]]))</f>
        <v>1</v>
      </c>
      <c r="O7" s="10">
        <v>32526667</v>
      </c>
      <c r="P7" s="7">
        <v>44200</v>
      </c>
      <c r="Q7" s="5" t="s">
        <v>1123</v>
      </c>
      <c r="R7" s="9">
        <f ca="1">+IF(Tabla24[[#This Row],[ESTADO ACTUAL DEL CONTRATO ]]="LIQUIDADO",0,Tabla24[[#This Row],[FECHA DE TERMINACIÓN  DEL CONTRATO ]]-$Q$1)</f>
        <v>-1058</v>
      </c>
      <c r="S7" s="7">
        <v>44439</v>
      </c>
      <c r="T7" s="5" t="s">
        <v>1124</v>
      </c>
      <c r="U7" s="5" t="s">
        <v>99</v>
      </c>
      <c r="V7" s="11" t="s">
        <v>1144</v>
      </c>
      <c r="W7" s="4" t="s">
        <v>100</v>
      </c>
      <c r="X7" s="5"/>
      <c r="AA7" s="3" t="s">
        <v>1145</v>
      </c>
      <c r="AB7" s="3" t="s">
        <v>99</v>
      </c>
      <c r="AC7" s="7">
        <v>44203</v>
      </c>
      <c r="AD7" s="7" t="s">
        <v>99</v>
      </c>
      <c r="AE7" s="6"/>
      <c r="AF7" s="5" t="s">
        <v>99</v>
      </c>
      <c r="AG7" s="4" t="s">
        <v>1127</v>
      </c>
    </row>
    <row r="8" spans="1:34" s="4" customFormat="1" ht="40.5" customHeight="1" x14ac:dyDescent="0.25">
      <c r="A8" s="5" t="s">
        <v>86</v>
      </c>
      <c r="B8" s="5" t="s">
        <v>1146</v>
      </c>
      <c r="C8" s="7">
        <v>44200</v>
      </c>
      <c r="D8" s="5" t="s">
        <v>1147</v>
      </c>
      <c r="E8" s="8">
        <v>1017221690</v>
      </c>
      <c r="F8" s="5" t="s">
        <v>1143</v>
      </c>
      <c r="G8" s="5" t="s">
        <v>1146</v>
      </c>
      <c r="H8" s="5"/>
      <c r="I8" s="13"/>
      <c r="J8" s="7"/>
      <c r="K8" s="5" t="s">
        <v>4</v>
      </c>
      <c r="L8" s="5" t="s">
        <v>27</v>
      </c>
      <c r="M8" s="5" t="s">
        <v>28</v>
      </c>
      <c r="N8" s="14">
        <f>+IF(Tabla24[[#This Row],[DÍAS PENDIENTES DE EJECUCIÓN]]&lt;=0,1,($Q$1-Tabla24[[#This Row],[FECHA ACTA DE INICIO]])/(Tabla24[[#This Row],[FECHA DE TERMINACIÓN  DEL CONTRATO ]]-Tabla24[[#This Row],[FECHA ACTA DE INICIO]]))</f>
        <v>1</v>
      </c>
      <c r="O8" s="10">
        <v>35700000</v>
      </c>
      <c r="P8" s="7">
        <v>44200</v>
      </c>
      <c r="Q8" s="5" t="s">
        <v>1123</v>
      </c>
      <c r="R8" s="9">
        <f>+IF(Tabla24[[#This Row],[ESTADO ACTUAL DEL CONTRATO ]]="LIQUIDADO",0,Tabla24[[#This Row],[FECHA DE TERMINACIÓN  DEL CONTRATO ]]-$Q$1)</f>
        <v>0</v>
      </c>
      <c r="S8" s="7">
        <v>44439</v>
      </c>
      <c r="T8" s="5" t="s">
        <v>1124</v>
      </c>
      <c r="U8" s="5" t="s">
        <v>99</v>
      </c>
      <c r="V8" s="11" t="s">
        <v>1148</v>
      </c>
      <c r="W8" s="4" t="s">
        <v>100</v>
      </c>
      <c r="X8" s="5"/>
      <c r="AA8" s="3" t="s">
        <v>1149</v>
      </c>
      <c r="AB8" s="3" t="s">
        <v>99</v>
      </c>
      <c r="AC8" s="7">
        <v>44203</v>
      </c>
      <c r="AD8" s="7" t="s">
        <v>99</v>
      </c>
      <c r="AE8" s="6">
        <v>44439</v>
      </c>
      <c r="AF8" s="5" t="s">
        <v>99</v>
      </c>
      <c r="AG8" s="4" t="s">
        <v>1127</v>
      </c>
    </row>
    <row r="9" spans="1:34" s="4" customFormat="1" ht="40.5" customHeight="1" x14ac:dyDescent="0.25">
      <c r="A9" s="5" t="s">
        <v>86</v>
      </c>
      <c r="B9" s="5" t="s">
        <v>1150</v>
      </c>
      <c r="C9" s="7">
        <v>44200</v>
      </c>
      <c r="D9" s="5" t="s">
        <v>798</v>
      </c>
      <c r="E9" s="8">
        <v>1035415829</v>
      </c>
      <c r="F9" s="5" t="s">
        <v>1151</v>
      </c>
      <c r="G9" s="5" t="s">
        <v>1150</v>
      </c>
      <c r="H9" s="5"/>
      <c r="I9" s="13"/>
      <c r="J9" s="7"/>
      <c r="K9" s="5" t="s">
        <v>4</v>
      </c>
      <c r="L9" s="5" t="s">
        <v>27</v>
      </c>
      <c r="M9" s="5" t="s">
        <v>18</v>
      </c>
      <c r="N9" s="14">
        <f ca="1">+IF(Tabla24[[#This Row],[DÍAS PENDIENTES DE EJECUCIÓN]]&lt;=0,1,($Q$1-Tabla24[[#This Row],[FECHA ACTA DE INICIO]])/(Tabla24[[#This Row],[FECHA DE TERMINACIÓN  DEL CONTRATO ]]-Tabla24[[#This Row],[FECHA ACTA DE INICIO]]))</f>
        <v>1</v>
      </c>
      <c r="O9" s="10">
        <v>32526667</v>
      </c>
      <c r="P9" s="7">
        <v>44200</v>
      </c>
      <c r="Q9" s="5" t="s">
        <v>1123</v>
      </c>
      <c r="R9" s="9">
        <f ca="1">+IF(Tabla24[[#This Row],[ESTADO ACTUAL DEL CONTRATO ]]="LIQUIDADO",0,Tabla24[[#This Row],[FECHA DE TERMINACIÓN  DEL CONTRATO ]]-$Q$1)</f>
        <v>-1058</v>
      </c>
      <c r="S9" s="7">
        <v>44439</v>
      </c>
      <c r="T9" s="5" t="s">
        <v>1124</v>
      </c>
      <c r="U9" s="5" t="s">
        <v>99</v>
      </c>
      <c r="V9" s="5" t="s">
        <v>1144</v>
      </c>
      <c r="W9" s="4" t="s">
        <v>100</v>
      </c>
      <c r="X9" s="5"/>
      <c r="Y9" s="5"/>
      <c r="Z9" s="5"/>
      <c r="AA9" s="3" t="s">
        <v>1152</v>
      </c>
      <c r="AB9" s="3" t="s">
        <v>99</v>
      </c>
      <c r="AC9" s="7">
        <v>44203</v>
      </c>
      <c r="AD9" s="7" t="s">
        <v>99</v>
      </c>
      <c r="AE9" s="6"/>
      <c r="AF9" s="5" t="s">
        <v>99</v>
      </c>
      <c r="AG9" s="4" t="s">
        <v>1127</v>
      </c>
    </row>
    <row r="10" spans="1:34" s="4" customFormat="1" ht="40.5" customHeight="1" x14ac:dyDescent="0.25">
      <c r="A10" s="5" t="s">
        <v>86</v>
      </c>
      <c r="B10" s="5" t="s">
        <v>1153</v>
      </c>
      <c r="C10" s="7">
        <v>44200</v>
      </c>
      <c r="D10" s="5" t="s">
        <v>128</v>
      </c>
      <c r="E10" s="8">
        <v>1017174420</v>
      </c>
      <c r="F10" s="5" t="s">
        <v>1154</v>
      </c>
      <c r="G10" s="5" t="s">
        <v>1153</v>
      </c>
      <c r="H10" s="5"/>
      <c r="I10" s="13"/>
      <c r="J10" s="7"/>
      <c r="K10" s="5" t="s">
        <v>4</v>
      </c>
      <c r="L10" s="5" t="s">
        <v>27</v>
      </c>
      <c r="M10" s="5" t="s">
        <v>28</v>
      </c>
      <c r="N10" s="14">
        <f>+IF(Tabla24[[#This Row],[DÍAS PENDIENTES DE EJECUCIÓN]]&lt;=0,1,($Q$1-Tabla24[[#This Row],[FECHA ACTA DE INICIO]])/(Tabla24[[#This Row],[FECHA DE TERMINACIÓN  DEL CONTRATO ]]-Tabla24[[#This Row],[FECHA ACTA DE INICIO]]))</f>
        <v>1</v>
      </c>
      <c r="O10" s="10">
        <v>45220000</v>
      </c>
      <c r="P10" s="7">
        <v>44200</v>
      </c>
      <c r="Q10" s="5" t="s">
        <v>1123</v>
      </c>
      <c r="R10" s="9">
        <f>+IF(Tabla24[[#This Row],[ESTADO ACTUAL DEL CONTRATO ]]="LIQUIDADO",0,Tabla24[[#This Row],[FECHA DE TERMINACIÓN  DEL CONTRATO ]]-$Q$1)</f>
        <v>0</v>
      </c>
      <c r="S10" s="7">
        <v>44439</v>
      </c>
      <c r="T10" s="5" t="s">
        <v>1124</v>
      </c>
      <c r="U10" s="5" t="s">
        <v>99</v>
      </c>
      <c r="V10" s="5" t="s">
        <v>1155</v>
      </c>
      <c r="W10" s="4" t="s">
        <v>100</v>
      </c>
      <c r="X10" s="5"/>
      <c r="Y10" s="5"/>
      <c r="Z10" s="5"/>
      <c r="AA10" s="3" t="s">
        <v>1156</v>
      </c>
      <c r="AB10" s="3" t="s">
        <v>99</v>
      </c>
      <c r="AC10" s="7">
        <v>44203</v>
      </c>
      <c r="AD10" s="7" t="s">
        <v>99</v>
      </c>
      <c r="AE10" s="6">
        <v>44439</v>
      </c>
      <c r="AF10" s="5" t="s">
        <v>99</v>
      </c>
      <c r="AG10" s="4" t="s">
        <v>1127</v>
      </c>
    </row>
    <row r="11" spans="1:34" s="4" customFormat="1" ht="40.5" customHeight="1" x14ac:dyDescent="0.25">
      <c r="A11" s="5" t="s">
        <v>86</v>
      </c>
      <c r="B11" s="5" t="s">
        <v>1157</v>
      </c>
      <c r="C11" s="12">
        <v>44200</v>
      </c>
      <c r="D11" s="5" t="s">
        <v>1158</v>
      </c>
      <c r="E11" s="8">
        <v>71279851</v>
      </c>
      <c r="F11" s="5" t="s">
        <v>1159</v>
      </c>
      <c r="G11" s="5" t="s">
        <v>1157</v>
      </c>
      <c r="H11" s="5"/>
      <c r="I11" s="13"/>
      <c r="J11" s="7"/>
      <c r="K11" s="5" t="s">
        <v>4</v>
      </c>
      <c r="L11" s="5" t="s">
        <v>27</v>
      </c>
      <c r="M11" s="5" t="s">
        <v>28</v>
      </c>
      <c r="N11" s="14">
        <f>+IF(Tabla24[[#This Row],[DÍAS PENDIENTES DE EJECUCIÓN]]&lt;=0,1,($Q$1-Tabla24[[#This Row],[FECHA ACTA DE INICIO]])/(Tabla24[[#This Row],[FECHA DE TERMINACIÓN  DEL CONTRATO ]]-Tabla24[[#This Row],[FECHA ACTA DE INICIO]]))</f>
        <v>1</v>
      </c>
      <c r="O11" s="10">
        <v>46410000</v>
      </c>
      <c r="P11" s="12">
        <v>44200</v>
      </c>
      <c r="Q11" s="5" t="s">
        <v>1123</v>
      </c>
      <c r="R11" s="9">
        <f>+IF(Tabla24[[#This Row],[ESTADO ACTUAL DEL CONTRATO ]]="LIQUIDADO",0,Tabla24[[#This Row],[FECHA DE TERMINACIÓN  DEL CONTRATO ]]-$Q$1)</f>
        <v>0</v>
      </c>
      <c r="S11" s="12">
        <v>44439</v>
      </c>
      <c r="T11" s="5" t="s">
        <v>1124</v>
      </c>
      <c r="U11" s="5" t="s">
        <v>99</v>
      </c>
      <c r="V11" s="11" t="s">
        <v>1160</v>
      </c>
      <c r="W11" s="4" t="s">
        <v>100</v>
      </c>
      <c r="X11" s="5"/>
      <c r="Y11" s="5"/>
      <c r="Z11" s="11"/>
      <c r="AA11" s="3" t="s">
        <v>1161</v>
      </c>
      <c r="AB11" s="3" t="s">
        <v>99</v>
      </c>
      <c r="AC11" s="7">
        <v>44203</v>
      </c>
      <c r="AD11" s="7" t="s">
        <v>99</v>
      </c>
      <c r="AE11" s="6">
        <v>44439</v>
      </c>
      <c r="AF11" s="5" t="s">
        <v>99</v>
      </c>
      <c r="AG11" s="4" t="s">
        <v>1127</v>
      </c>
    </row>
    <row r="12" spans="1:34" s="4" customFormat="1" ht="40.5" customHeight="1" x14ac:dyDescent="0.25">
      <c r="A12" s="5" t="s">
        <v>86</v>
      </c>
      <c r="B12" s="5" t="s">
        <v>1162</v>
      </c>
      <c r="C12" s="7">
        <v>44200</v>
      </c>
      <c r="D12" s="5" t="s">
        <v>1163</v>
      </c>
      <c r="E12" s="8">
        <v>1214713053</v>
      </c>
      <c r="F12" s="5" t="s">
        <v>1164</v>
      </c>
      <c r="G12" s="5" t="s">
        <v>1162</v>
      </c>
      <c r="H12" s="5"/>
      <c r="I12" s="13"/>
      <c r="J12" s="7"/>
      <c r="K12" s="5" t="s">
        <v>4</v>
      </c>
      <c r="L12" s="5" t="s">
        <v>27</v>
      </c>
      <c r="M12" s="5" t="s">
        <v>18</v>
      </c>
      <c r="N12" s="14">
        <f ca="1">+IF(Tabla24[[#This Row],[DÍAS PENDIENTES DE EJECUCIÓN]]&lt;=0,1,($Q$1-Tabla24[[#This Row],[FECHA ACTA DE INICIO]])/(Tabla24[[#This Row],[FECHA DE TERMINACIÓN  DEL CONTRATO ]]-Tabla24[[#This Row],[FECHA ACTA DE INICIO]]))</f>
        <v>1</v>
      </c>
      <c r="O12" s="10">
        <v>46410000</v>
      </c>
      <c r="P12" s="7">
        <v>44200</v>
      </c>
      <c r="Q12" s="5" t="s">
        <v>1123</v>
      </c>
      <c r="R12" s="9">
        <f ca="1">+IF(Tabla24[[#This Row],[ESTADO ACTUAL DEL CONTRATO ]]="LIQUIDADO",0,Tabla24[[#This Row],[FECHA DE TERMINACIÓN  DEL CONTRATO ]]-$Q$1)</f>
        <v>-1058</v>
      </c>
      <c r="S12" s="7">
        <v>44439</v>
      </c>
      <c r="T12" s="5" t="s">
        <v>1124</v>
      </c>
      <c r="U12" s="5" t="s">
        <v>99</v>
      </c>
      <c r="V12" s="5" t="s">
        <v>1160</v>
      </c>
      <c r="W12" s="4" t="s">
        <v>100</v>
      </c>
      <c r="X12" s="5"/>
      <c r="Y12" s="5"/>
      <c r="Z12" s="5"/>
      <c r="AA12" s="3" t="s">
        <v>1165</v>
      </c>
      <c r="AB12" s="3" t="s">
        <v>99</v>
      </c>
      <c r="AC12" s="7">
        <v>44203</v>
      </c>
      <c r="AD12" s="7" t="s">
        <v>99</v>
      </c>
      <c r="AE12" s="6"/>
      <c r="AF12" s="5" t="s">
        <v>99</v>
      </c>
      <c r="AG12" s="4" t="s">
        <v>1127</v>
      </c>
    </row>
    <row r="13" spans="1:34" s="4" customFormat="1" ht="40.5" customHeight="1" x14ac:dyDescent="0.25">
      <c r="A13" s="5" t="s">
        <v>86</v>
      </c>
      <c r="B13" s="5" t="s">
        <v>1166</v>
      </c>
      <c r="C13" s="7">
        <v>44200</v>
      </c>
      <c r="D13" s="5" t="s">
        <v>471</v>
      </c>
      <c r="E13" s="8">
        <v>32296107</v>
      </c>
      <c r="F13" s="5" t="s">
        <v>1167</v>
      </c>
      <c r="G13" s="5" t="s">
        <v>1166</v>
      </c>
      <c r="H13" s="5"/>
      <c r="I13" s="13"/>
      <c r="J13" s="7"/>
      <c r="K13" s="5" t="s">
        <v>4</v>
      </c>
      <c r="L13" s="5" t="s">
        <v>27</v>
      </c>
      <c r="M13" s="5" t="s">
        <v>28</v>
      </c>
      <c r="N13" s="14">
        <f>+IF(Tabla24[[#This Row],[DÍAS PENDIENTES DE EJECUCIÓN]]&lt;=0,1,($Q$1-Tabla24[[#This Row],[FECHA ACTA DE INICIO]])/(Tabla24[[#This Row],[FECHA DE TERMINACIÓN  DEL CONTRATO ]]-Tabla24[[#This Row],[FECHA ACTA DE INICIO]]))</f>
        <v>1</v>
      </c>
      <c r="O13" s="10">
        <v>46410000</v>
      </c>
      <c r="P13" s="7">
        <v>44200</v>
      </c>
      <c r="Q13" s="5" t="s">
        <v>1123</v>
      </c>
      <c r="R13" s="9">
        <f>+IF(Tabla24[[#This Row],[ESTADO ACTUAL DEL CONTRATO ]]="LIQUIDADO",0,Tabla24[[#This Row],[FECHA DE TERMINACIÓN  DEL CONTRATO ]]-$Q$1)</f>
        <v>0</v>
      </c>
      <c r="S13" s="7">
        <v>44439</v>
      </c>
      <c r="T13" s="5" t="s">
        <v>1124</v>
      </c>
      <c r="U13" s="5" t="s">
        <v>99</v>
      </c>
      <c r="V13" s="5" t="s">
        <v>1160</v>
      </c>
      <c r="W13" s="4" t="s">
        <v>100</v>
      </c>
      <c r="X13" s="5"/>
      <c r="Y13" s="5"/>
      <c r="AA13" s="5" t="s">
        <v>1168</v>
      </c>
      <c r="AB13" s="3" t="s">
        <v>99</v>
      </c>
      <c r="AC13" s="7">
        <v>44209</v>
      </c>
      <c r="AD13" s="7" t="s">
        <v>99</v>
      </c>
      <c r="AE13" s="6">
        <v>44439</v>
      </c>
      <c r="AF13" s="5" t="s">
        <v>99</v>
      </c>
      <c r="AG13" s="4" t="s">
        <v>1127</v>
      </c>
    </row>
    <row r="14" spans="1:34" s="4" customFormat="1" ht="40.5" customHeight="1" x14ac:dyDescent="0.25">
      <c r="A14" s="5" t="s">
        <v>86</v>
      </c>
      <c r="B14" s="5" t="s">
        <v>1169</v>
      </c>
      <c r="C14" s="7">
        <v>44200</v>
      </c>
      <c r="D14" s="5" t="s">
        <v>1170</v>
      </c>
      <c r="E14" s="8">
        <v>39453875</v>
      </c>
      <c r="F14" s="5" t="s">
        <v>1171</v>
      </c>
      <c r="G14" s="5" t="s">
        <v>1169</v>
      </c>
      <c r="H14" s="5"/>
      <c r="I14" s="13"/>
      <c r="J14" s="7"/>
      <c r="K14" s="5" t="s">
        <v>4</v>
      </c>
      <c r="L14" s="5" t="s">
        <v>27</v>
      </c>
      <c r="M14" s="5" t="s">
        <v>28</v>
      </c>
      <c r="N14" s="14">
        <f>+IF(Tabla24[[#This Row],[DÍAS PENDIENTES DE EJECUCIÓN]]&lt;=0,1,($Q$1-Tabla24[[#This Row],[FECHA ACTA DE INICIO]])/(Tabla24[[#This Row],[FECHA DE TERMINACIÓN  DEL CONTRATO ]]-Tabla24[[#This Row],[FECHA ACTA DE INICIO]]))</f>
        <v>1</v>
      </c>
      <c r="O14" s="10">
        <v>51566667</v>
      </c>
      <c r="P14" s="7">
        <v>44200</v>
      </c>
      <c r="Q14" s="5" t="s">
        <v>1123</v>
      </c>
      <c r="R14" s="9">
        <f>+IF(Tabla24[[#This Row],[ESTADO ACTUAL DEL CONTRATO ]]="LIQUIDADO",0,Tabla24[[#This Row],[FECHA DE TERMINACIÓN  DEL CONTRATO ]]-$Q$1)</f>
        <v>0</v>
      </c>
      <c r="S14" s="7">
        <v>44439</v>
      </c>
      <c r="T14" s="5" t="s">
        <v>1124</v>
      </c>
      <c r="U14" s="5" t="s">
        <v>99</v>
      </c>
      <c r="V14" s="5" t="s">
        <v>1172</v>
      </c>
      <c r="W14" s="4" t="s">
        <v>100</v>
      </c>
      <c r="X14" s="5"/>
      <c r="Y14" s="5"/>
      <c r="AA14" s="5" t="s">
        <v>1173</v>
      </c>
      <c r="AB14" s="3" t="s">
        <v>99</v>
      </c>
      <c r="AC14" s="7">
        <v>44203</v>
      </c>
      <c r="AD14" s="7" t="s">
        <v>99</v>
      </c>
      <c r="AE14" s="6">
        <v>44439</v>
      </c>
      <c r="AF14" s="5" t="s">
        <v>99</v>
      </c>
      <c r="AG14" s="4" t="s">
        <v>1127</v>
      </c>
      <c r="AH14" s="4" t="s">
        <v>1174</v>
      </c>
    </row>
    <row r="15" spans="1:34" s="4" customFormat="1" ht="40.5" customHeight="1" x14ac:dyDescent="0.25">
      <c r="A15" s="5" t="s">
        <v>86</v>
      </c>
      <c r="B15" s="5" t="s">
        <v>1175</v>
      </c>
      <c r="C15" s="7">
        <v>44200</v>
      </c>
      <c r="D15" s="5" t="s">
        <v>151</v>
      </c>
      <c r="E15" s="8">
        <v>1128406377</v>
      </c>
      <c r="F15" s="5" t="s">
        <v>1176</v>
      </c>
      <c r="G15" s="5" t="s">
        <v>1175</v>
      </c>
      <c r="H15" s="5"/>
      <c r="I15" s="13"/>
      <c r="J15" s="7"/>
      <c r="K15" s="5" t="s">
        <v>4</v>
      </c>
      <c r="L15" s="5" t="s">
        <v>27</v>
      </c>
      <c r="M15" s="5" t="s">
        <v>28</v>
      </c>
      <c r="N15" s="14">
        <f>+IF(Tabla24[[#This Row],[DÍAS PENDIENTES DE EJECUCIÓN]]&lt;=0,1,($Q$1-Tabla24[[#This Row],[FECHA ACTA DE INICIO]])/(Tabla24[[#This Row],[FECHA DE TERMINACIÓN  DEL CONTRATO ]]-Tabla24[[#This Row],[FECHA ACTA DE INICIO]]))</f>
        <v>1</v>
      </c>
      <c r="O15" s="10">
        <v>51566667</v>
      </c>
      <c r="P15" s="7">
        <v>44200</v>
      </c>
      <c r="Q15" s="5" t="s">
        <v>1123</v>
      </c>
      <c r="R15" s="9">
        <f>+IF(Tabla24[[#This Row],[ESTADO ACTUAL DEL CONTRATO ]]="LIQUIDADO",0,Tabla24[[#This Row],[FECHA DE TERMINACIÓN  DEL CONTRATO ]]-$Q$1)</f>
        <v>0</v>
      </c>
      <c r="S15" s="7">
        <v>44439</v>
      </c>
      <c r="T15" s="5" t="s">
        <v>1124</v>
      </c>
      <c r="U15" s="5" t="s">
        <v>99</v>
      </c>
      <c r="V15" s="5" t="s">
        <v>1172</v>
      </c>
      <c r="W15" s="4" t="s">
        <v>100</v>
      </c>
      <c r="X15" s="5"/>
      <c r="Y15" s="5"/>
      <c r="Z15" s="5"/>
      <c r="AA15" s="5" t="s">
        <v>1177</v>
      </c>
      <c r="AB15" s="3" t="s">
        <v>99</v>
      </c>
      <c r="AC15" s="7">
        <v>44203</v>
      </c>
      <c r="AD15" s="7" t="s">
        <v>99</v>
      </c>
      <c r="AE15" s="6">
        <v>44439</v>
      </c>
      <c r="AF15" s="5" t="s">
        <v>99</v>
      </c>
      <c r="AG15" s="4" t="s">
        <v>1127</v>
      </c>
    </row>
    <row r="16" spans="1:34" s="4" customFormat="1" ht="40.5" customHeight="1" x14ac:dyDescent="0.25">
      <c r="A16" s="5" t="s">
        <v>86</v>
      </c>
      <c r="B16" s="5" t="s">
        <v>1178</v>
      </c>
      <c r="C16" s="7">
        <v>44200</v>
      </c>
      <c r="D16" s="5" t="s">
        <v>287</v>
      </c>
      <c r="E16" s="8">
        <v>43160884</v>
      </c>
      <c r="F16" s="5" t="s">
        <v>1179</v>
      </c>
      <c r="G16" s="5" t="s">
        <v>1178</v>
      </c>
      <c r="H16" s="5"/>
      <c r="I16" s="13"/>
      <c r="J16" s="7"/>
      <c r="K16" s="5" t="s">
        <v>4</v>
      </c>
      <c r="L16" s="5" t="s">
        <v>27</v>
      </c>
      <c r="M16" s="5" t="s">
        <v>28</v>
      </c>
      <c r="N16" s="14">
        <f>+IF(Tabla24[[#This Row],[DÍAS PENDIENTES DE EJECUCIÓN]]&lt;=0,1,($Q$1-Tabla24[[#This Row],[FECHA ACTA DE INICIO]])/(Tabla24[[#This Row],[FECHA DE TERMINACIÓN  DEL CONTRATO ]]-Tabla24[[#This Row],[FECHA ACTA DE INICIO]]))</f>
        <v>1</v>
      </c>
      <c r="O16" s="10">
        <v>53153333</v>
      </c>
      <c r="P16" s="7">
        <v>44200</v>
      </c>
      <c r="Q16" s="5" t="s">
        <v>1123</v>
      </c>
      <c r="R16" s="9">
        <f>+IF(Tabla24[[#This Row],[ESTADO ACTUAL DEL CONTRATO ]]="LIQUIDADO",0,Tabla24[[#This Row],[FECHA DE TERMINACIÓN  DEL CONTRATO ]]-$Q$1)</f>
        <v>0</v>
      </c>
      <c r="S16" s="7">
        <v>44439</v>
      </c>
      <c r="T16" s="5" t="s">
        <v>1124</v>
      </c>
      <c r="U16" s="5" t="s">
        <v>99</v>
      </c>
      <c r="V16" s="5" t="s">
        <v>1180</v>
      </c>
      <c r="W16" s="4" t="s">
        <v>100</v>
      </c>
      <c r="X16" s="5"/>
      <c r="Y16" s="5"/>
      <c r="Z16" s="5"/>
      <c r="AA16" s="5" t="s">
        <v>1181</v>
      </c>
      <c r="AB16" s="3" t="s">
        <v>99</v>
      </c>
      <c r="AC16" s="7">
        <v>44203</v>
      </c>
      <c r="AD16" s="7" t="s">
        <v>99</v>
      </c>
      <c r="AE16" s="6">
        <v>44439</v>
      </c>
      <c r="AF16" s="5" t="s">
        <v>99</v>
      </c>
      <c r="AG16" s="4" t="s">
        <v>1127</v>
      </c>
      <c r="AH16" s="5" t="s">
        <v>1182</v>
      </c>
    </row>
    <row r="17" spans="1:34" s="4" customFormat="1" ht="40.5" customHeight="1" x14ac:dyDescent="0.25">
      <c r="A17" s="5" t="s">
        <v>86</v>
      </c>
      <c r="B17" s="5" t="s">
        <v>1183</v>
      </c>
      <c r="C17" s="7">
        <v>44200</v>
      </c>
      <c r="D17" s="5" t="s">
        <v>530</v>
      </c>
      <c r="E17" s="8">
        <v>43625187</v>
      </c>
      <c r="F17" s="5" t="s">
        <v>1184</v>
      </c>
      <c r="G17" s="5" t="s">
        <v>1183</v>
      </c>
      <c r="H17" s="5"/>
      <c r="I17" s="13"/>
      <c r="J17" s="7"/>
      <c r="K17" s="5" t="s">
        <v>4</v>
      </c>
      <c r="L17" s="5" t="s">
        <v>27</v>
      </c>
      <c r="M17" s="5" t="s">
        <v>28</v>
      </c>
      <c r="N17" s="14">
        <f>+IF(Tabla24[[#This Row],[DÍAS PENDIENTES DE EJECUCIÓN]]&lt;=0,1,($Q$1-Tabla24[[#This Row],[FECHA ACTA DE INICIO]])/(Tabla24[[#This Row],[FECHA DE TERMINACIÓN  DEL CONTRATO ]]-Tabla24[[#This Row],[FECHA ACTA DE INICIO]]))</f>
        <v>1</v>
      </c>
      <c r="O17" s="10">
        <v>24593333</v>
      </c>
      <c r="P17" s="7">
        <v>44200</v>
      </c>
      <c r="Q17" s="5" t="s">
        <v>1123</v>
      </c>
      <c r="R17" s="9">
        <f>+IF(Tabla24[[#This Row],[ESTADO ACTUAL DEL CONTRATO ]]="LIQUIDADO",0,Tabla24[[#This Row],[FECHA DE TERMINACIÓN  DEL CONTRATO ]]-$Q$1)</f>
        <v>0</v>
      </c>
      <c r="S17" s="7">
        <v>44439</v>
      </c>
      <c r="T17" s="5" t="s">
        <v>1124</v>
      </c>
      <c r="U17" s="5" t="s">
        <v>99</v>
      </c>
      <c r="V17" s="5" t="s">
        <v>1136</v>
      </c>
      <c r="W17" s="4" t="s">
        <v>100</v>
      </c>
      <c r="X17" s="5"/>
      <c r="Y17" s="5"/>
      <c r="Z17" s="5"/>
      <c r="AA17" s="5" t="s">
        <v>1185</v>
      </c>
      <c r="AB17" s="3" t="s">
        <v>99</v>
      </c>
      <c r="AC17" s="7">
        <v>44203</v>
      </c>
      <c r="AD17" s="7" t="s">
        <v>99</v>
      </c>
      <c r="AE17" s="6">
        <v>44439</v>
      </c>
      <c r="AF17" s="5" t="s">
        <v>99</v>
      </c>
      <c r="AG17" s="4" t="s">
        <v>1127</v>
      </c>
      <c r="AH17" s="4" t="s">
        <v>1186</v>
      </c>
    </row>
    <row r="18" spans="1:34" s="4" customFormat="1" ht="40.5" customHeight="1" x14ac:dyDescent="0.25">
      <c r="A18" s="5" t="s">
        <v>86</v>
      </c>
      <c r="B18" s="5" t="s">
        <v>1187</v>
      </c>
      <c r="C18" s="7">
        <v>44200</v>
      </c>
      <c r="D18" s="5" t="s">
        <v>748</v>
      </c>
      <c r="E18" s="8">
        <v>8431365</v>
      </c>
      <c r="F18" s="5" t="s">
        <v>1188</v>
      </c>
      <c r="G18" s="5" t="s">
        <v>1187</v>
      </c>
      <c r="H18" s="5"/>
      <c r="I18" s="13"/>
      <c r="J18" s="7"/>
      <c r="K18" s="5" t="s">
        <v>4</v>
      </c>
      <c r="L18" s="5" t="s">
        <v>27</v>
      </c>
      <c r="M18" s="5" t="s">
        <v>18</v>
      </c>
      <c r="N18" s="14">
        <f ca="1">+IF(Tabla24[[#This Row],[DÍAS PENDIENTES DE EJECUCIÓN]]&lt;=0,1,($Q$1-Tabla24[[#This Row],[FECHA ACTA DE INICIO]])/(Tabla24[[#This Row],[FECHA DE TERMINACIÓN  DEL CONTRATO ]]-Tabla24[[#This Row],[FECHA ACTA DE INICIO]]))</f>
        <v>1</v>
      </c>
      <c r="O18" s="10">
        <v>10639995</v>
      </c>
      <c r="P18" s="7">
        <v>44200</v>
      </c>
      <c r="Q18" s="5" t="s">
        <v>1189</v>
      </c>
      <c r="R18" s="9">
        <f ca="1">+IF(Tabla24[[#This Row],[ESTADO ACTUAL DEL CONTRATO ]]="LIQUIDADO",0,Tabla24[[#This Row],[FECHA DE TERMINACIÓN  DEL CONTRATO ]]-$Q$1)</f>
        <v>-1256</v>
      </c>
      <c r="S18" s="7">
        <v>44241</v>
      </c>
      <c r="T18" s="5" t="s">
        <v>99</v>
      </c>
      <c r="U18" s="5" t="s">
        <v>99</v>
      </c>
      <c r="V18" s="5" t="s">
        <v>99</v>
      </c>
      <c r="W18" s="4" t="s">
        <v>100</v>
      </c>
      <c r="X18" s="5"/>
      <c r="Y18" s="5"/>
      <c r="Z18" s="5"/>
      <c r="AA18" s="5" t="s">
        <v>1190</v>
      </c>
      <c r="AB18" s="3" t="s">
        <v>99</v>
      </c>
      <c r="AC18" s="7">
        <v>44209</v>
      </c>
      <c r="AD18" s="7" t="s">
        <v>99</v>
      </c>
      <c r="AE18" s="6"/>
      <c r="AF18" s="5" t="s">
        <v>1191</v>
      </c>
      <c r="AG18" s="4" t="s">
        <v>1127</v>
      </c>
    </row>
    <row r="19" spans="1:34" s="4" customFormat="1" ht="40.5" customHeight="1" x14ac:dyDescent="0.25">
      <c r="A19" s="5" t="s">
        <v>86</v>
      </c>
      <c r="B19" s="5" t="s">
        <v>1192</v>
      </c>
      <c r="C19" s="7">
        <v>44200</v>
      </c>
      <c r="D19" s="5" t="s">
        <v>438</v>
      </c>
      <c r="E19" s="8">
        <v>71783637</v>
      </c>
      <c r="F19" s="5" t="s">
        <v>1193</v>
      </c>
      <c r="G19" s="5" t="s">
        <v>1192</v>
      </c>
      <c r="H19" s="5"/>
      <c r="I19" s="13"/>
      <c r="J19" s="7"/>
      <c r="K19" s="5" t="s">
        <v>4</v>
      </c>
      <c r="L19" s="5" t="s">
        <v>27</v>
      </c>
      <c r="M19" s="5" t="s">
        <v>28</v>
      </c>
      <c r="N19" s="14">
        <f>+IF(Tabla24[[#This Row],[DÍAS PENDIENTES DE EJECUCIÓN]]&lt;=0,1,($Q$1-Tabla24[[#This Row],[FECHA ACTA DE INICIO]])/(Tabla24[[#This Row],[FECHA DE TERMINACIÓN  DEL CONTRATO ]]-Tabla24[[#This Row],[FECHA ACTA DE INICIO]]))</f>
        <v>1</v>
      </c>
      <c r="O19" s="10">
        <v>60293333</v>
      </c>
      <c r="P19" s="7">
        <v>44200</v>
      </c>
      <c r="Q19" s="5" t="s">
        <v>1123</v>
      </c>
      <c r="R19" s="9">
        <f>+IF(Tabla24[[#This Row],[ESTADO ACTUAL DEL CONTRATO ]]="LIQUIDADO",0,Tabla24[[#This Row],[FECHA DE TERMINACIÓN  DEL CONTRATO ]]-$Q$1)</f>
        <v>0</v>
      </c>
      <c r="S19" s="7">
        <v>44439</v>
      </c>
      <c r="T19" s="5" t="s">
        <v>1124</v>
      </c>
      <c r="U19" s="5" t="s">
        <v>99</v>
      </c>
      <c r="V19" s="5" t="s">
        <v>1194</v>
      </c>
      <c r="W19" s="4" t="s">
        <v>100</v>
      </c>
      <c r="X19" s="5"/>
      <c r="Y19" s="5"/>
      <c r="Z19" s="5"/>
      <c r="AA19" s="5" t="s">
        <v>1195</v>
      </c>
      <c r="AB19" s="3" t="s">
        <v>99</v>
      </c>
      <c r="AC19" s="7">
        <v>44203</v>
      </c>
      <c r="AD19" s="7" t="s">
        <v>99</v>
      </c>
      <c r="AE19" s="6">
        <v>44439</v>
      </c>
      <c r="AF19" s="5" t="s">
        <v>99</v>
      </c>
      <c r="AG19" s="4" t="s">
        <v>1127</v>
      </c>
    </row>
    <row r="20" spans="1:34" s="4" customFormat="1" ht="40.5" customHeight="1" x14ac:dyDescent="0.25">
      <c r="A20" s="5" t="s">
        <v>86</v>
      </c>
      <c r="B20" s="5" t="s">
        <v>1196</v>
      </c>
      <c r="C20" s="7">
        <v>44200</v>
      </c>
      <c r="D20" s="5" t="s">
        <v>1197</v>
      </c>
      <c r="E20" s="8">
        <v>15371587</v>
      </c>
      <c r="F20" s="5" t="s">
        <v>1198</v>
      </c>
      <c r="G20" s="5" t="s">
        <v>1196</v>
      </c>
      <c r="H20" s="5"/>
      <c r="I20" s="13"/>
      <c r="J20" s="7"/>
      <c r="K20" s="5" t="s">
        <v>4</v>
      </c>
      <c r="L20" s="5" t="s">
        <v>27</v>
      </c>
      <c r="M20" s="5" t="s">
        <v>28</v>
      </c>
      <c r="N20" s="14">
        <f>+IF(Tabla24[[#This Row],[DÍAS PENDIENTES DE EJECUCIÓN]]&lt;=0,1,($Q$1-Tabla24[[#This Row],[FECHA ACTA DE INICIO]])/(Tabla24[[#This Row],[FECHA DE TERMINACIÓN  DEL CONTRATO ]]-Tabla24[[#This Row],[FECHA ACTA DE INICIO]]))</f>
        <v>1</v>
      </c>
      <c r="O20" s="10">
        <v>66005334</v>
      </c>
      <c r="P20" s="7">
        <v>44200</v>
      </c>
      <c r="Q20" s="5" t="s">
        <v>1123</v>
      </c>
      <c r="R20" s="9">
        <f>+IF(Tabla24[[#This Row],[ESTADO ACTUAL DEL CONTRATO ]]="LIQUIDADO",0,Tabla24[[#This Row],[FECHA DE TERMINACIÓN  DEL CONTRATO ]]-$Q$1)</f>
        <v>0</v>
      </c>
      <c r="S20" s="7">
        <v>44439</v>
      </c>
      <c r="T20" s="5" t="s">
        <v>1124</v>
      </c>
      <c r="U20" s="5" t="s">
        <v>99</v>
      </c>
      <c r="V20" s="5" t="s">
        <v>1199</v>
      </c>
      <c r="W20" s="4" t="s">
        <v>100</v>
      </c>
      <c r="X20" s="5"/>
      <c r="Y20" s="5"/>
      <c r="Z20" s="5"/>
      <c r="AA20" s="5" t="s">
        <v>1200</v>
      </c>
      <c r="AB20" s="3" t="s">
        <v>99</v>
      </c>
      <c r="AC20" s="7">
        <v>44203</v>
      </c>
      <c r="AD20" s="7" t="s">
        <v>99</v>
      </c>
      <c r="AE20" s="6">
        <v>44439</v>
      </c>
      <c r="AF20" s="5" t="s">
        <v>99</v>
      </c>
      <c r="AG20" s="4" t="s">
        <v>1127</v>
      </c>
    </row>
    <row r="21" spans="1:34" s="4" customFormat="1" ht="40.5" customHeight="1" x14ac:dyDescent="0.25">
      <c r="A21" s="5" t="s">
        <v>86</v>
      </c>
      <c r="B21" s="5" t="s">
        <v>1201</v>
      </c>
      <c r="C21" s="7">
        <v>44200</v>
      </c>
      <c r="D21" s="5" t="s">
        <v>1202</v>
      </c>
      <c r="E21" s="8">
        <v>80235562</v>
      </c>
      <c r="F21" s="5" t="s">
        <v>1203</v>
      </c>
      <c r="G21" s="5" t="s">
        <v>1201</v>
      </c>
      <c r="H21" s="5"/>
      <c r="I21" s="13"/>
      <c r="J21" s="7"/>
      <c r="K21" s="5" t="s">
        <v>4</v>
      </c>
      <c r="L21" s="5" t="s">
        <v>27</v>
      </c>
      <c r="M21" s="5" t="s">
        <v>18</v>
      </c>
      <c r="N21" s="14">
        <f ca="1">+IF(Tabla24[[#This Row],[DÍAS PENDIENTES DE EJECUCIÓN]]&lt;=0,1,($Q$1-Tabla24[[#This Row],[FECHA ACTA DE INICIO]])/(Tabla24[[#This Row],[FECHA DE TERMINACIÓN  DEL CONTRATO ]]-Tabla24[[#This Row],[FECHA ACTA DE INICIO]]))</f>
        <v>1</v>
      </c>
      <c r="O21" s="10">
        <v>81713333</v>
      </c>
      <c r="P21" s="7">
        <v>44200</v>
      </c>
      <c r="Q21" s="5" t="s">
        <v>1123</v>
      </c>
      <c r="R21" s="9">
        <f ca="1">+IF(Tabla24[[#This Row],[ESTADO ACTUAL DEL CONTRATO ]]="LIQUIDADO",0,Tabla24[[#This Row],[FECHA DE TERMINACIÓN  DEL CONTRATO ]]-$Q$1)</f>
        <v>-1058</v>
      </c>
      <c r="S21" s="7">
        <v>44439</v>
      </c>
      <c r="T21" s="7" t="s">
        <v>1124</v>
      </c>
      <c r="U21" s="5" t="s">
        <v>99</v>
      </c>
      <c r="V21" s="5" t="s">
        <v>1204</v>
      </c>
      <c r="W21" s="4" t="s">
        <v>100</v>
      </c>
      <c r="X21" s="5"/>
      <c r="Y21" s="5"/>
      <c r="Z21" s="5"/>
      <c r="AA21" s="5" t="s">
        <v>1205</v>
      </c>
      <c r="AB21" s="3" t="s">
        <v>99</v>
      </c>
      <c r="AC21" s="7">
        <v>44203</v>
      </c>
      <c r="AD21" s="7" t="s">
        <v>99</v>
      </c>
      <c r="AE21" s="6"/>
      <c r="AF21" s="5" t="s">
        <v>99</v>
      </c>
      <c r="AG21" s="4" t="s">
        <v>1127</v>
      </c>
    </row>
    <row r="22" spans="1:34" s="4" customFormat="1" ht="40.5" customHeight="1" x14ac:dyDescent="0.25">
      <c r="A22" s="5" t="s">
        <v>86</v>
      </c>
      <c r="B22" s="5" t="s">
        <v>1206</v>
      </c>
      <c r="C22" s="7">
        <v>44200</v>
      </c>
      <c r="D22" s="5" t="s">
        <v>1207</v>
      </c>
      <c r="E22" s="8">
        <v>71787338</v>
      </c>
      <c r="F22" s="5" t="s">
        <v>1208</v>
      </c>
      <c r="G22" s="5" t="s">
        <v>1206</v>
      </c>
      <c r="H22" s="5"/>
      <c r="I22" s="13"/>
      <c r="J22" s="7"/>
      <c r="K22" s="5" t="s">
        <v>4</v>
      </c>
      <c r="L22" s="5" t="s">
        <v>27</v>
      </c>
      <c r="M22" s="5" t="s">
        <v>28</v>
      </c>
      <c r="N22" s="14">
        <f>+IF(Tabla24[[#This Row],[DÍAS PENDIENTES DE EJECUCIÓN]]&lt;=0,1,($Q$1-Tabla24[[#This Row],[FECHA ACTA DE INICIO]])/(Tabla24[[#This Row],[FECHA DE TERMINACIÓN  DEL CONTRATO ]]-Tabla24[[#This Row],[FECHA ACTA DE INICIO]]))</f>
        <v>1</v>
      </c>
      <c r="O22" s="10">
        <v>55533333</v>
      </c>
      <c r="P22" s="7">
        <v>44200</v>
      </c>
      <c r="Q22" s="5" t="s">
        <v>1123</v>
      </c>
      <c r="R22" s="9">
        <f>+IF(Tabla24[[#This Row],[ESTADO ACTUAL DEL CONTRATO ]]="LIQUIDADO",0,Tabla24[[#This Row],[FECHA DE TERMINACIÓN  DEL CONTRATO ]]-$Q$1)</f>
        <v>0</v>
      </c>
      <c r="S22" s="7">
        <v>44439</v>
      </c>
      <c r="T22" s="5" t="s">
        <v>1124</v>
      </c>
      <c r="U22" s="5" t="s">
        <v>99</v>
      </c>
      <c r="V22" s="5" t="s">
        <v>1209</v>
      </c>
      <c r="W22" s="4" t="s">
        <v>100</v>
      </c>
      <c r="X22" s="5"/>
      <c r="Y22" s="5"/>
      <c r="Z22" s="5"/>
      <c r="AA22" s="5" t="s">
        <v>1210</v>
      </c>
      <c r="AB22" s="3" t="s">
        <v>99</v>
      </c>
      <c r="AC22" s="7">
        <v>44203</v>
      </c>
      <c r="AD22" s="7" t="s">
        <v>99</v>
      </c>
      <c r="AE22" s="6">
        <v>44439</v>
      </c>
      <c r="AF22" s="5" t="s">
        <v>99</v>
      </c>
      <c r="AG22" s="4" t="s">
        <v>1127</v>
      </c>
    </row>
    <row r="23" spans="1:34" s="4" customFormat="1" ht="40.5" customHeight="1" x14ac:dyDescent="0.25">
      <c r="A23" s="5" t="s">
        <v>86</v>
      </c>
      <c r="B23" s="5" t="s">
        <v>1211</v>
      </c>
      <c r="C23" s="7">
        <v>44200</v>
      </c>
      <c r="D23" s="5" t="s">
        <v>1212</v>
      </c>
      <c r="E23" s="8">
        <v>32295718</v>
      </c>
      <c r="F23" s="5" t="s">
        <v>1213</v>
      </c>
      <c r="G23" s="5" t="s">
        <v>1211</v>
      </c>
      <c r="H23" s="5"/>
      <c r="I23" s="13"/>
      <c r="J23" s="7"/>
      <c r="K23" s="5" t="s">
        <v>4</v>
      </c>
      <c r="L23" s="5" t="s">
        <v>27</v>
      </c>
      <c r="M23" s="5" t="s">
        <v>18</v>
      </c>
      <c r="N23" s="14">
        <f ca="1">+IF(Tabla24[[#This Row],[DÍAS PENDIENTES DE EJECUCIÓN]]&lt;=0,1,($Q$1-Tabla24[[#This Row],[FECHA ACTA DE INICIO]])/(Tabla24[[#This Row],[FECHA DE TERMINACIÓN  DEL CONTRATO ]]-Tabla24[[#This Row],[FECHA ACTA DE INICIO]]))</f>
        <v>1</v>
      </c>
      <c r="O23" s="10">
        <v>29666667</v>
      </c>
      <c r="P23" s="7">
        <v>44200</v>
      </c>
      <c r="Q23" s="5" t="s">
        <v>1214</v>
      </c>
      <c r="R23" s="9">
        <f ca="1">+IF(Tabla24[[#This Row],[ESTADO ACTUAL DEL CONTRATO ]]="LIQUIDADO",0,Tabla24[[#This Row],[FECHA DE TERMINACIÓN  DEL CONTRATO ]]-$Q$1)</f>
        <v>-1120</v>
      </c>
      <c r="S23" s="7">
        <v>44377</v>
      </c>
      <c r="T23" s="5" t="s">
        <v>99</v>
      </c>
      <c r="U23" s="5" t="s">
        <v>99</v>
      </c>
      <c r="V23" s="5" t="s">
        <v>99</v>
      </c>
      <c r="W23" s="4" t="s">
        <v>100</v>
      </c>
      <c r="X23" s="5"/>
      <c r="Y23" s="5"/>
      <c r="Z23" s="5"/>
      <c r="AA23" s="5" t="s">
        <v>1215</v>
      </c>
      <c r="AB23" s="3" t="s">
        <v>99</v>
      </c>
      <c r="AC23" s="7">
        <v>44209</v>
      </c>
      <c r="AD23" s="7" t="s">
        <v>99</v>
      </c>
      <c r="AE23" s="6"/>
      <c r="AF23" s="5" t="s">
        <v>99</v>
      </c>
      <c r="AG23" s="4" t="s">
        <v>1127</v>
      </c>
      <c r="AH23" s="4" t="s">
        <v>1216</v>
      </c>
    </row>
    <row r="24" spans="1:34" s="4" customFormat="1" ht="40.5" customHeight="1" x14ac:dyDescent="0.25">
      <c r="A24" s="5" t="s">
        <v>86</v>
      </c>
      <c r="B24" s="5" t="s">
        <v>1217</v>
      </c>
      <c r="C24" s="7">
        <v>44200</v>
      </c>
      <c r="D24" s="5" t="s">
        <v>358</v>
      </c>
      <c r="E24" s="8">
        <v>1035223167</v>
      </c>
      <c r="F24" s="5" t="s">
        <v>1218</v>
      </c>
      <c r="G24" s="5" t="s">
        <v>1217</v>
      </c>
      <c r="H24" s="5"/>
      <c r="I24" s="13"/>
      <c r="J24" s="7"/>
      <c r="K24" s="5" t="s">
        <v>4</v>
      </c>
      <c r="L24" s="5" t="s">
        <v>27</v>
      </c>
      <c r="M24" s="5" t="s">
        <v>28</v>
      </c>
      <c r="N24" s="14">
        <f>+IF(Tabla24[[#This Row],[DÍAS PENDIENTES DE EJECUCIÓN]]&lt;=0,1,($Q$1-Tabla24[[#This Row],[FECHA ACTA DE INICIO]])/(Tabla24[[#This Row],[FECHA DE TERMINACIÓN  DEL CONTRATO ]]-Tabla24[[#This Row],[FECHA ACTA DE INICIO]]))</f>
        <v>1</v>
      </c>
      <c r="O24" s="10">
        <v>26180000</v>
      </c>
      <c r="P24" s="7">
        <v>44200</v>
      </c>
      <c r="Q24" s="5" t="s">
        <v>1123</v>
      </c>
      <c r="R24" s="9">
        <f>+IF(Tabla24[[#This Row],[ESTADO ACTUAL DEL CONTRATO ]]="LIQUIDADO",0,Tabla24[[#This Row],[FECHA DE TERMINACIÓN  DEL CONTRATO ]]-$Q$1)</f>
        <v>0</v>
      </c>
      <c r="S24" s="7">
        <v>44439</v>
      </c>
      <c r="T24" s="5" t="s">
        <v>1124</v>
      </c>
      <c r="U24" s="5" t="s">
        <v>99</v>
      </c>
      <c r="V24" s="5" t="s">
        <v>1140</v>
      </c>
      <c r="W24" s="4" t="s">
        <v>100</v>
      </c>
      <c r="X24" s="5"/>
      <c r="Y24" s="5"/>
      <c r="Z24" s="5"/>
      <c r="AA24" s="5" t="s">
        <v>1219</v>
      </c>
      <c r="AB24" s="3" t="s">
        <v>99</v>
      </c>
      <c r="AC24" s="7">
        <v>44209</v>
      </c>
      <c r="AD24" s="7" t="s">
        <v>99</v>
      </c>
      <c r="AE24" s="6">
        <v>44439</v>
      </c>
      <c r="AF24" s="5" t="s">
        <v>99</v>
      </c>
      <c r="AG24" s="4" t="s">
        <v>1127</v>
      </c>
    </row>
    <row r="25" spans="1:34" s="4" customFormat="1" ht="40.5" customHeight="1" x14ac:dyDescent="0.25">
      <c r="A25" s="5" t="s">
        <v>86</v>
      </c>
      <c r="B25" s="5" t="s">
        <v>1220</v>
      </c>
      <c r="C25" s="7">
        <v>44200</v>
      </c>
      <c r="D25" s="5" t="s">
        <v>418</v>
      </c>
      <c r="E25" s="8">
        <v>43610683</v>
      </c>
      <c r="F25" s="5" t="s">
        <v>1221</v>
      </c>
      <c r="G25" s="5" t="s">
        <v>1220</v>
      </c>
      <c r="H25" s="5"/>
      <c r="I25" s="13"/>
      <c r="J25" s="7"/>
      <c r="K25" s="5" t="s">
        <v>4</v>
      </c>
      <c r="L25" s="5" t="s">
        <v>27</v>
      </c>
      <c r="M25" s="5" t="s">
        <v>18</v>
      </c>
      <c r="N25" s="14">
        <f ca="1">+IF(Tabla24[[#This Row],[DÍAS PENDIENTES DE EJECUCIÓN]]&lt;=0,1,($Q$1-Tabla24[[#This Row],[FECHA ACTA DE INICIO]])/(Tabla24[[#This Row],[FECHA DE TERMINACIÓN  DEL CONTRATO ]]-Tabla24[[#This Row],[FECHA ACTA DE INICIO]]))</f>
        <v>1</v>
      </c>
      <c r="O25" s="10">
        <v>49980000</v>
      </c>
      <c r="P25" s="7">
        <v>44200</v>
      </c>
      <c r="Q25" s="5" t="s">
        <v>1123</v>
      </c>
      <c r="R25" s="9">
        <f ca="1">+IF(Tabla24[[#This Row],[ESTADO ACTUAL DEL CONTRATO ]]="LIQUIDADO",0,Tabla24[[#This Row],[FECHA DE TERMINACIÓN  DEL CONTRATO ]]-$Q$1)</f>
        <v>-1058</v>
      </c>
      <c r="S25" s="7">
        <v>44439</v>
      </c>
      <c r="T25" s="5" t="s">
        <v>1124</v>
      </c>
      <c r="U25" s="5" t="s">
        <v>99</v>
      </c>
      <c r="V25" s="5" t="s">
        <v>1222</v>
      </c>
      <c r="W25" s="4" t="s">
        <v>100</v>
      </c>
      <c r="X25" s="5"/>
      <c r="Y25" s="5"/>
      <c r="Z25" s="5"/>
      <c r="AA25" s="5" t="s">
        <v>1223</v>
      </c>
      <c r="AB25" s="3" t="s">
        <v>99</v>
      </c>
      <c r="AC25" s="7">
        <v>44203</v>
      </c>
      <c r="AD25" s="7" t="s">
        <v>99</v>
      </c>
      <c r="AE25" s="6"/>
      <c r="AF25" s="5" t="s">
        <v>99</v>
      </c>
      <c r="AG25" s="4" t="s">
        <v>1127</v>
      </c>
    </row>
    <row r="26" spans="1:34" s="4" customFormat="1" ht="40.5" customHeight="1" x14ac:dyDescent="0.25">
      <c r="A26" s="5" t="s">
        <v>86</v>
      </c>
      <c r="B26" s="5" t="s">
        <v>1224</v>
      </c>
      <c r="C26" s="7">
        <v>44202</v>
      </c>
      <c r="D26" s="5" t="s">
        <v>246</v>
      </c>
      <c r="E26" s="8">
        <v>1017138233</v>
      </c>
      <c r="F26" s="5" t="s">
        <v>1225</v>
      </c>
      <c r="G26" s="5" t="s">
        <v>1224</v>
      </c>
      <c r="H26" s="5"/>
      <c r="I26" s="13"/>
      <c r="J26" s="7"/>
      <c r="K26" s="5" t="s">
        <v>4</v>
      </c>
      <c r="L26" s="5" t="s">
        <v>27</v>
      </c>
      <c r="M26" s="5" t="s">
        <v>28</v>
      </c>
      <c r="N26" s="14">
        <f>+IF(Tabla24[[#This Row],[DÍAS PENDIENTES DE EJECUCIÓN]]&lt;=0,1,($Q$1-Tabla24[[#This Row],[FECHA ACTA DE INICIO]])/(Tabla24[[#This Row],[FECHA DE TERMINACIÓN  DEL CONTRATO ]]-Tabla24[[#This Row],[FECHA ACTA DE INICIO]]))</f>
        <v>1</v>
      </c>
      <c r="O26" s="10">
        <v>49560000</v>
      </c>
      <c r="P26" s="7">
        <v>44202</v>
      </c>
      <c r="Q26" s="5" t="s">
        <v>1226</v>
      </c>
      <c r="R26" s="9">
        <f>+IF(Tabla24[[#This Row],[ESTADO ACTUAL DEL CONTRATO ]]="LIQUIDADO",0,Tabla24[[#This Row],[FECHA DE TERMINACIÓN  DEL CONTRATO ]]-$Q$1)</f>
        <v>0</v>
      </c>
      <c r="S26" s="7">
        <v>44439</v>
      </c>
      <c r="T26" s="5" t="s">
        <v>1124</v>
      </c>
      <c r="U26" s="5" t="s">
        <v>99</v>
      </c>
      <c r="V26" s="5" t="s">
        <v>1222</v>
      </c>
      <c r="W26" s="4" t="s">
        <v>100</v>
      </c>
      <c r="X26" s="5"/>
      <c r="Y26" s="5"/>
      <c r="Z26" s="5"/>
      <c r="AA26" s="5" t="s">
        <v>1227</v>
      </c>
      <c r="AB26" s="3" t="s">
        <v>99</v>
      </c>
      <c r="AC26" s="7">
        <v>44203</v>
      </c>
      <c r="AD26" s="7" t="s">
        <v>99</v>
      </c>
      <c r="AE26" s="6">
        <v>44439</v>
      </c>
      <c r="AF26" s="5" t="s">
        <v>99</v>
      </c>
      <c r="AG26" s="4" t="s">
        <v>1127</v>
      </c>
    </row>
    <row r="27" spans="1:34" s="4" customFormat="1" ht="40.5" customHeight="1" x14ac:dyDescent="0.25">
      <c r="A27" s="5" t="s">
        <v>86</v>
      </c>
      <c r="B27" s="5" t="s">
        <v>1228</v>
      </c>
      <c r="C27" s="7">
        <v>44203</v>
      </c>
      <c r="D27" s="5" t="s">
        <v>1229</v>
      </c>
      <c r="E27" s="8">
        <v>1128283941</v>
      </c>
      <c r="F27" s="5" t="s">
        <v>1230</v>
      </c>
      <c r="G27" s="5" t="s">
        <v>1228</v>
      </c>
      <c r="H27" s="5"/>
      <c r="I27" s="13"/>
      <c r="J27" s="7"/>
      <c r="K27" s="5" t="s">
        <v>4</v>
      </c>
      <c r="L27" s="5" t="s">
        <v>27</v>
      </c>
      <c r="M27" s="5" t="s">
        <v>28</v>
      </c>
      <c r="N27" s="14">
        <f>+IF(Tabla24[[#This Row],[DÍAS PENDIENTES DE EJECUCIÓN]]&lt;=0,1,($Q$1-Tabla24[[#This Row],[FECHA ACTA DE INICIO]])/(Tabla24[[#This Row],[FECHA DE TERMINACIÓN  DEL CONTRATO ]]-Tabla24[[#This Row],[FECHA ACTA DE INICIO]]))</f>
        <v>1</v>
      </c>
      <c r="O27" s="10">
        <v>14350000</v>
      </c>
      <c r="P27" s="7">
        <v>44203</v>
      </c>
      <c r="Q27" s="5" t="s">
        <v>1231</v>
      </c>
      <c r="R27" s="9">
        <f>+IF(Tabla24[[#This Row],[ESTADO ACTUAL DEL CONTRATO ]]="LIQUIDADO",0,Tabla24[[#This Row],[FECHA DE TERMINACIÓN  DEL CONTRATO ]]-$Q$1)</f>
        <v>0</v>
      </c>
      <c r="S27" s="7">
        <v>44408</v>
      </c>
      <c r="T27" s="5" t="s">
        <v>1232</v>
      </c>
      <c r="U27" s="5" t="s">
        <v>99</v>
      </c>
      <c r="V27" s="5" t="s">
        <v>1233</v>
      </c>
      <c r="W27" s="4" t="s">
        <v>100</v>
      </c>
      <c r="X27" s="5"/>
      <c r="Y27" s="5"/>
      <c r="Z27" s="5"/>
      <c r="AA27" s="5" t="s">
        <v>1234</v>
      </c>
      <c r="AB27" s="3" t="s">
        <v>99</v>
      </c>
      <c r="AC27" s="7">
        <v>44203</v>
      </c>
      <c r="AD27" s="7" t="s">
        <v>99</v>
      </c>
      <c r="AE27" s="6">
        <v>44439</v>
      </c>
      <c r="AF27" s="5" t="s">
        <v>99</v>
      </c>
      <c r="AG27" s="4" t="s">
        <v>1127</v>
      </c>
    </row>
    <row r="28" spans="1:34" s="4" customFormat="1" ht="40.5" customHeight="1" x14ac:dyDescent="0.25">
      <c r="A28" s="5" t="s">
        <v>86</v>
      </c>
      <c r="B28" s="5" t="s">
        <v>1235</v>
      </c>
      <c r="C28" s="7">
        <v>44208</v>
      </c>
      <c r="D28" s="5" t="s">
        <v>1236</v>
      </c>
      <c r="E28" s="8">
        <v>43743602</v>
      </c>
      <c r="F28" s="5" t="s">
        <v>1237</v>
      </c>
      <c r="G28" s="5" t="s">
        <v>1235</v>
      </c>
      <c r="H28" s="5"/>
      <c r="I28" s="13"/>
      <c r="J28" s="7"/>
      <c r="K28" s="5" t="s">
        <v>4</v>
      </c>
      <c r="L28" s="5" t="s">
        <v>27</v>
      </c>
      <c r="M28" s="5" t="s">
        <v>18</v>
      </c>
      <c r="N28" s="14">
        <f ca="1">+IF(Tabla24[[#This Row],[DÍAS PENDIENTES DE EJECUCIÓN]]&lt;=0,1,($Q$1-Tabla24[[#This Row],[FECHA ACTA DE INICIO]])/(Tabla24[[#This Row],[FECHA DE TERMINACIÓN  DEL CONTRATO ]]-Tabla24[[#This Row],[FECHA ACTA DE INICIO]]))</f>
        <v>1</v>
      </c>
      <c r="O28" s="10">
        <v>41933333</v>
      </c>
      <c r="P28" s="7">
        <v>44208</v>
      </c>
      <c r="Q28" s="5" t="s">
        <v>182</v>
      </c>
      <c r="R28" s="9">
        <f ca="1">+IF(Tabla24[[#This Row],[ESTADO ACTUAL DEL CONTRATO ]]="LIQUIDADO",0,Tabla24[[#This Row],[FECHA DE TERMINACIÓN  DEL CONTRATO ]]-$Q$1)</f>
        <v>-1120</v>
      </c>
      <c r="S28" s="7">
        <v>44377</v>
      </c>
      <c r="T28" s="5" t="s">
        <v>99</v>
      </c>
      <c r="U28" s="5" t="s">
        <v>99</v>
      </c>
      <c r="V28" s="5" t="s">
        <v>99</v>
      </c>
      <c r="W28" s="4" t="s">
        <v>100</v>
      </c>
      <c r="X28" s="5"/>
      <c r="Y28" s="5"/>
      <c r="Z28" s="5"/>
      <c r="AA28" s="5" t="s">
        <v>1238</v>
      </c>
      <c r="AB28" s="3" t="s">
        <v>99</v>
      </c>
      <c r="AC28" s="7">
        <v>44211</v>
      </c>
      <c r="AD28" s="7" t="s">
        <v>99</v>
      </c>
      <c r="AE28" s="6"/>
      <c r="AF28" s="5" t="s">
        <v>99</v>
      </c>
      <c r="AG28" s="4" t="s">
        <v>1127</v>
      </c>
    </row>
    <row r="29" spans="1:34" s="4" customFormat="1" ht="40.5" customHeight="1" x14ac:dyDescent="0.25">
      <c r="A29" s="5" t="s">
        <v>86</v>
      </c>
      <c r="B29" s="5" t="s">
        <v>1239</v>
      </c>
      <c r="C29" s="7">
        <v>44208</v>
      </c>
      <c r="D29" s="5" t="s">
        <v>1240</v>
      </c>
      <c r="E29" s="8">
        <v>1152202165</v>
      </c>
      <c r="F29" s="5" t="s">
        <v>1241</v>
      </c>
      <c r="G29" s="5" t="s">
        <v>1239</v>
      </c>
      <c r="H29" s="5"/>
      <c r="I29" s="13"/>
      <c r="J29" s="7"/>
      <c r="K29" s="5" t="s">
        <v>4</v>
      </c>
      <c r="L29" s="5" t="s">
        <v>27</v>
      </c>
      <c r="M29" s="5" t="s">
        <v>18</v>
      </c>
      <c r="N29" s="14">
        <f ca="1">+IF(Tabla24[[#This Row],[DÍAS PENDIENTES DE EJECUCIÓN]]&lt;=0,1,($Q$1-Tabla24[[#This Row],[FECHA ACTA DE INICIO]])/(Tabla24[[#This Row],[FECHA DE TERMINACIÓN  DEL CONTRATO ]]-Tabla24[[#This Row],[FECHA ACTA DE INICIO]]))</f>
        <v>1</v>
      </c>
      <c r="O29" s="10">
        <v>11900000</v>
      </c>
      <c r="P29" s="7">
        <v>44208</v>
      </c>
      <c r="Q29" s="5" t="s">
        <v>182</v>
      </c>
      <c r="R29" s="9">
        <f ca="1">+IF(Tabla24[[#This Row],[ESTADO ACTUAL DEL CONTRATO ]]="LIQUIDADO",0,Tabla24[[#This Row],[FECHA DE TERMINACIÓN  DEL CONTRATO ]]-$Q$1)</f>
        <v>-1120</v>
      </c>
      <c r="S29" s="7">
        <v>44377</v>
      </c>
      <c r="T29" s="5" t="s">
        <v>99</v>
      </c>
      <c r="U29" s="5" t="s">
        <v>99</v>
      </c>
      <c r="V29" s="5" t="s">
        <v>99</v>
      </c>
      <c r="W29" s="4" t="s">
        <v>100</v>
      </c>
      <c r="X29" s="5"/>
      <c r="Y29" s="5"/>
      <c r="Z29" s="5"/>
      <c r="AA29" s="5" t="s">
        <v>1242</v>
      </c>
      <c r="AB29" s="3" t="s">
        <v>99</v>
      </c>
      <c r="AC29" s="7">
        <v>44211</v>
      </c>
      <c r="AD29" s="7" t="s">
        <v>99</v>
      </c>
      <c r="AE29" s="6"/>
      <c r="AF29" s="5" t="s">
        <v>99</v>
      </c>
      <c r="AG29" s="4" t="s">
        <v>1127</v>
      </c>
    </row>
    <row r="30" spans="1:34" s="4" customFormat="1" ht="40.5" customHeight="1" x14ac:dyDescent="0.25">
      <c r="A30" s="5" t="s">
        <v>86</v>
      </c>
      <c r="B30" s="5" t="s">
        <v>1243</v>
      </c>
      <c r="C30" s="7">
        <v>44208</v>
      </c>
      <c r="D30" s="5" t="s">
        <v>1244</v>
      </c>
      <c r="E30" s="8">
        <v>1020480875</v>
      </c>
      <c r="F30" s="5" t="s">
        <v>1245</v>
      </c>
      <c r="G30" s="5" t="s">
        <v>1243</v>
      </c>
      <c r="H30" s="5"/>
      <c r="I30" s="13"/>
      <c r="J30" s="7"/>
      <c r="K30" s="5" t="s">
        <v>4</v>
      </c>
      <c r="L30" s="5" t="s">
        <v>27</v>
      </c>
      <c r="M30" s="5" t="s">
        <v>18</v>
      </c>
      <c r="N30" s="14">
        <f ca="1">+IF(Tabla24[[#This Row],[DÍAS PENDIENTES DE EJECUCIÓN]]&lt;=0,1,($Q$1-Tabla24[[#This Row],[FECHA ACTA DE INICIO]])/(Tabla24[[#This Row],[FECHA DE TERMINACIÓN  DEL CONTRATO ]]-Tabla24[[#This Row],[FECHA ACTA DE INICIO]]))</f>
        <v>1</v>
      </c>
      <c r="O30" s="10">
        <v>14166667</v>
      </c>
      <c r="P30" s="7">
        <v>44208</v>
      </c>
      <c r="Q30" s="5" t="s">
        <v>182</v>
      </c>
      <c r="R30" s="9">
        <f ca="1">+IF(Tabla24[[#This Row],[ESTADO ACTUAL DEL CONTRATO ]]="LIQUIDADO",0,Tabla24[[#This Row],[FECHA DE TERMINACIÓN  DEL CONTRATO ]]-$Q$1)</f>
        <v>-1120</v>
      </c>
      <c r="S30" s="7">
        <v>44377</v>
      </c>
      <c r="T30" s="5" t="s">
        <v>99</v>
      </c>
      <c r="U30" s="5" t="s">
        <v>99</v>
      </c>
      <c r="V30" s="5" t="s">
        <v>99</v>
      </c>
      <c r="W30" s="4" t="s">
        <v>100</v>
      </c>
      <c r="X30" s="5"/>
      <c r="Y30" s="5"/>
      <c r="Z30" s="5"/>
      <c r="AA30" s="5" t="s">
        <v>1246</v>
      </c>
      <c r="AB30" s="3" t="s">
        <v>99</v>
      </c>
      <c r="AC30" s="7">
        <v>44211</v>
      </c>
      <c r="AD30" s="7" t="s">
        <v>99</v>
      </c>
      <c r="AE30" s="6"/>
      <c r="AF30" s="5" t="s">
        <v>99</v>
      </c>
      <c r="AG30" s="4" t="s">
        <v>1127</v>
      </c>
    </row>
    <row r="31" spans="1:34" s="4" customFormat="1" ht="40.5" customHeight="1" x14ac:dyDescent="0.25">
      <c r="A31" s="5" t="s">
        <v>86</v>
      </c>
      <c r="B31" s="5" t="s">
        <v>1247</v>
      </c>
      <c r="C31" s="7">
        <v>44208</v>
      </c>
      <c r="D31" s="5" t="s">
        <v>1248</v>
      </c>
      <c r="E31" s="8">
        <v>70114463</v>
      </c>
      <c r="F31" s="5" t="s">
        <v>1249</v>
      </c>
      <c r="G31" s="5" t="s">
        <v>1247</v>
      </c>
      <c r="H31" s="5"/>
      <c r="I31" s="13"/>
      <c r="J31" s="7"/>
      <c r="K31" s="5" t="s">
        <v>4</v>
      </c>
      <c r="L31" s="5" t="s">
        <v>27</v>
      </c>
      <c r="M31" s="5" t="s">
        <v>18</v>
      </c>
      <c r="N31" s="14">
        <f ca="1">+IF(Tabla24[[#This Row],[DÍAS PENDIENTES DE EJECUCIÓN]]&lt;=0,1,($Q$1-Tabla24[[#This Row],[FECHA ACTA DE INICIO]])/(Tabla24[[#This Row],[FECHA DE TERMINACIÓN  DEL CONTRATO ]]-Tabla24[[#This Row],[FECHA ACTA DE INICIO]]))</f>
        <v>1</v>
      </c>
      <c r="O31" s="10">
        <v>19933333</v>
      </c>
      <c r="P31" s="7">
        <v>44208</v>
      </c>
      <c r="Q31" s="5" t="s">
        <v>1250</v>
      </c>
      <c r="R31" s="9">
        <f ca="1">+IF(Tabla24[[#This Row],[ESTADO ACTUAL DEL CONTRATO ]]="LIQUIDADO",0,Tabla24[[#This Row],[FECHA DE TERMINACIÓN  DEL CONTRATO ]]-$Q$1)</f>
        <v>-1058</v>
      </c>
      <c r="S31" s="7">
        <v>44439</v>
      </c>
      <c r="T31" s="5" t="s">
        <v>1124</v>
      </c>
      <c r="U31" s="5" t="s">
        <v>99</v>
      </c>
      <c r="V31" s="5" t="s">
        <v>1251</v>
      </c>
      <c r="W31" s="4" t="s">
        <v>100</v>
      </c>
      <c r="X31" s="5"/>
      <c r="Y31" s="5"/>
      <c r="Z31" s="5"/>
      <c r="AA31" s="5" t="s">
        <v>1252</v>
      </c>
      <c r="AB31" s="3" t="s">
        <v>99</v>
      </c>
      <c r="AC31" s="7">
        <v>44211</v>
      </c>
      <c r="AD31" s="7" t="s">
        <v>99</v>
      </c>
      <c r="AE31" s="6"/>
      <c r="AF31" s="5" t="s">
        <v>99</v>
      </c>
      <c r="AG31" s="4" t="s">
        <v>1127</v>
      </c>
    </row>
    <row r="32" spans="1:34" s="4" customFormat="1" ht="40.5" customHeight="1" x14ac:dyDescent="0.25">
      <c r="A32" s="5" t="s">
        <v>86</v>
      </c>
      <c r="B32" s="5" t="s">
        <v>1253</v>
      </c>
      <c r="C32" s="7">
        <v>44208</v>
      </c>
      <c r="D32" s="5" t="s">
        <v>1254</v>
      </c>
      <c r="E32" s="8">
        <v>1017217869</v>
      </c>
      <c r="F32" s="5" t="s">
        <v>1255</v>
      </c>
      <c r="G32" s="5" t="s">
        <v>1253</v>
      </c>
      <c r="H32" s="5"/>
      <c r="I32" s="13"/>
      <c r="J32" s="7"/>
      <c r="K32" s="5" t="s">
        <v>4</v>
      </c>
      <c r="L32" s="5" t="s">
        <v>27</v>
      </c>
      <c r="M32" s="5" t="s">
        <v>28</v>
      </c>
      <c r="N32" s="14">
        <f>+IF(Tabla24[[#This Row],[DÍAS PENDIENTES DE EJECUCIÓN]]&lt;=0,1,($Q$1-Tabla24[[#This Row],[FECHA ACTA DE INICIO]])/(Tabla24[[#This Row],[FECHA DE TERMINACIÓN  DEL CONTRATO ]]-Tabla24[[#This Row],[FECHA ACTA DE INICIO]]))</f>
        <v>1</v>
      </c>
      <c r="O32" s="10">
        <v>23766667</v>
      </c>
      <c r="P32" s="7">
        <v>44208</v>
      </c>
      <c r="Q32" s="5" t="s">
        <v>1250</v>
      </c>
      <c r="R32" s="9">
        <f>+IF(Tabla24[[#This Row],[ESTADO ACTUAL DEL CONTRATO ]]="LIQUIDADO",0,Tabla24[[#This Row],[FECHA DE TERMINACIÓN  DEL CONTRATO ]]-$Q$1)</f>
        <v>0</v>
      </c>
      <c r="S32" s="7">
        <v>44439</v>
      </c>
      <c r="T32" s="5" t="s">
        <v>1124</v>
      </c>
      <c r="U32" s="5" t="s">
        <v>99</v>
      </c>
      <c r="V32" s="5" t="s">
        <v>1136</v>
      </c>
      <c r="W32" s="4" t="s">
        <v>100</v>
      </c>
      <c r="X32" s="5"/>
      <c r="Y32" s="5"/>
      <c r="Z32" s="5"/>
      <c r="AA32" s="5" t="s">
        <v>1256</v>
      </c>
      <c r="AB32" s="3" t="s">
        <v>99</v>
      </c>
      <c r="AC32" s="7">
        <v>44211</v>
      </c>
      <c r="AD32" s="7" t="s">
        <v>99</v>
      </c>
      <c r="AE32" s="6">
        <v>44439</v>
      </c>
      <c r="AF32" s="5" t="s">
        <v>99</v>
      </c>
      <c r="AG32" s="4" t="s">
        <v>1127</v>
      </c>
    </row>
    <row r="33" spans="1:33" s="4" customFormat="1" ht="40.5" customHeight="1" x14ac:dyDescent="0.25">
      <c r="A33" s="5" t="s">
        <v>86</v>
      </c>
      <c r="B33" s="5" t="s">
        <v>1257</v>
      </c>
      <c r="C33" s="7">
        <v>44208</v>
      </c>
      <c r="D33" s="5" t="s">
        <v>1258</v>
      </c>
      <c r="E33" s="8">
        <v>43011115</v>
      </c>
      <c r="F33" s="5" t="s">
        <v>1259</v>
      </c>
      <c r="G33" s="5" t="s">
        <v>1257</v>
      </c>
      <c r="H33" s="5"/>
      <c r="I33" s="13"/>
      <c r="J33" s="7"/>
      <c r="K33" s="5" t="s">
        <v>4</v>
      </c>
      <c r="L33" s="5" t="s">
        <v>27</v>
      </c>
      <c r="M33" s="5" t="s">
        <v>18</v>
      </c>
      <c r="N33" s="14">
        <f ca="1">+IF(Tabla24[[#This Row],[DÍAS PENDIENTES DE EJECUCIÓN]]&lt;=0,1,($Q$1-Tabla24[[#This Row],[FECHA ACTA DE INICIO]])/(Tabla24[[#This Row],[FECHA DE TERMINACIÓN  DEL CONTRATO ]]-Tabla24[[#This Row],[FECHA ACTA DE INICIO]]))</f>
        <v>1</v>
      </c>
      <c r="O33" s="10">
        <v>23766667</v>
      </c>
      <c r="P33" s="7">
        <v>44208</v>
      </c>
      <c r="Q33" s="5" t="s">
        <v>1250</v>
      </c>
      <c r="R33" s="9">
        <f ca="1">+IF(Tabla24[[#This Row],[ESTADO ACTUAL DEL CONTRATO ]]="LIQUIDADO",0,Tabla24[[#This Row],[FECHA DE TERMINACIÓN  DEL CONTRATO ]]-$Q$1)</f>
        <v>-1058</v>
      </c>
      <c r="S33" s="7">
        <v>44439</v>
      </c>
      <c r="T33" s="5" t="s">
        <v>1124</v>
      </c>
      <c r="U33" s="5" t="s">
        <v>99</v>
      </c>
      <c r="V33" s="5" t="s">
        <v>1136</v>
      </c>
      <c r="W33" s="4" t="s">
        <v>100</v>
      </c>
      <c r="X33" s="5"/>
      <c r="Y33" s="5"/>
      <c r="Z33" s="5"/>
      <c r="AA33" s="5" t="s">
        <v>1260</v>
      </c>
      <c r="AB33" s="3" t="s">
        <v>99</v>
      </c>
      <c r="AC33" s="7">
        <v>44222</v>
      </c>
      <c r="AD33" s="7" t="s">
        <v>99</v>
      </c>
      <c r="AE33" s="6"/>
      <c r="AF33" s="5" t="s">
        <v>99</v>
      </c>
      <c r="AG33" s="4" t="s">
        <v>1127</v>
      </c>
    </row>
    <row r="34" spans="1:33" s="4" customFormat="1" ht="40.5" customHeight="1" x14ac:dyDescent="0.25">
      <c r="A34" s="5" t="s">
        <v>86</v>
      </c>
      <c r="B34" s="5" t="s">
        <v>1261</v>
      </c>
      <c r="C34" s="7">
        <v>44208</v>
      </c>
      <c r="D34" s="5" t="s">
        <v>366</v>
      </c>
      <c r="E34" s="8">
        <v>12022840</v>
      </c>
      <c r="F34" s="5" t="s">
        <v>1262</v>
      </c>
      <c r="G34" s="5" t="s">
        <v>1261</v>
      </c>
      <c r="H34" s="5"/>
      <c r="I34" s="13"/>
      <c r="J34" s="7"/>
      <c r="K34" s="5" t="s">
        <v>4</v>
      </c>
      <c r="L34" s="5" t="s">
        <v>27</v>
      </c>
      <c r="M34" s="5" t="s">
        <v>28</v>
      </c>
      <c r="N34" s="14">
        <f>+IF(Tabla24[[#This Row],[DÍAS PENDIENTES DE EJECUCIÓN]]&lt;=0,1,($Q$1-Tabla24[[#This Row],[FECHA ACTA DE INICIO]])/(Tabla24[[#This Row],[FECHA DE TERMINACIÓN  DEL CONTRATO ]]-Tabla24[[#This Row],[FECHA ACTA DE INICIO]]))</f>
        <v>1</v>
      </c>
      <c r="O34" s="10">
        <v>25300000</v>
      </c>
      <c r="P34" s="7">
        <v>44208</v>
      </c>
      <c r="Q34" s="5" t="s">
        <v>1250</v>
      </c>
      <c r="R34" s="9">
        <f>+IF(Tabla24[[#This Row],[ESTADO ACTUAL DEL CONTRATO ]]="LIQUIDADO",0,Tabla24[[#This Row],[FECHA DE TERMINACIÓN  DEL CONTRATO ]]-$Q$1)</f>
        <v>0</v>
      </c>
      <c r="S34" s="7">
        <v>44439</v>
      </c>
      <c r="T34" s="5" t="s">
        <v>1124</v>
      </c>
      <c r="U34" s="5" t="s">
        <v>99</v>
      </c>
      <c r="V34" s="5" t="s">
        <v>1140</v>
      </c>
      <c r="W34" s="4" t="s">
        <v>100</v>
      </c>
      <c r="X34" s="5"/>
      <c r="Y34" s="5"/>
      <c r="Z34" s="5"/>
      <c r="AA34" s="5" t="s">
        <v>1263</v>
      </c>
      <c r="AB34" s="3" t="s">
        <v>99</v>
      </c>
      <c r="AC34" s="7">
        <v>44211</v>
      </c>
      <c r="AD34" s="7" t="s">
        <v>99</v>
      </c>
      <c r="AE34" s="6">
        <v>44439</v>
      </c>
      <c r="AF34" s="5" t="s">
        <v>99</v>
      </c>
      <c r="AG34" s="4" t="s">
        <v>1127</v>
      </c>
    </row>
    <row r="35" spans="1:33" s="4" customFormat="1" ht="40.5" customHeight="1" x14ac:dyDescent="0.25">
      <c r="A35" s="5" t="s">
        <v>86</v>
      </c>
      <c r="B35" s="5" t="s">
        <v>1264</v>
      </c>
      <c r="C35" s="7">
        <v>44208</v>
      </c>
      <c r="D35" s="5" t="s">
        <v>332</v>
      </c>
      <c r="E35" s="8">
        <v>1035851059</v>
      </c>
      <c r="F35" s="5" t="s">
        <v>1265</v>
      </c>
      <c r="G35" s="5" t="s">
        <v>1264</v>
      </c>
      <c r="H35" s="5"/>
      <c r="I35" s="13"/>
      <c r="J35" s="7"/>
      <c r="K35" s="5" t="s">
        <v>4</v>
      </c>
      <c r="L35" s="5" t="s">
        <v>27</v>
      </c>
      <c r="M35" s="5" t="s">
        <v>28</v>
      </c>
      <c r="N35" s="14">
        <f>+IF(Tabla24[[#This Row],[DÍAS PENDIENTES DE EJECUCIÓN]]&lt;=0,1,($Q$1-Tabla24[[#This Row],[FECHA ACTA DE INICIO]])/(Tabla24[[#This Row],[FECHA DE TERMINACIÓN  DEL CONTRATO ]]-Tabla24[[#This Row],[FECHA ACTA DE INICIO]]))</f>
        <v>1</v>
      </c>
      <c r="O35" s="10">
        <v>25300000</v>
      </c>
      <c r="P35" s="7">
        <v>44208</v>
      </c>
      <c r="Q35" s="5" t="s">
        <v>1250</v>
      </c>
      <c r="R35" s="9">
        <f>+IF(Tabla24[[#This Row],[ESTADO ACTUAL DEL CONTRATO ]]="LIQUIDADO",0,Tabla24[[#This Row],[FECHA DE TERMINACIÓN  DEL CONTRATO ]]-$Q$1)</f>
        <v>0</v>
      </c>
      <c r="S35" s="7">
        <v>44439</v>
      </c>
      <c r="T35" s="5" t="s">
        <v>1124</v>
      </c>
      <c r="U35" s="5" t="s">
        <v>99</v>
      </c>
      <c r="V35" s="5" t="s">
        <v>1140</v>
      </c>
      <c r="W35" s="4" t="s">
        <v>100</v>
      </c>
      <c r="X35" s="5"/>
      <c r="Y35" s="5"/>
      <c r="Z35" s="5"/>
      <c r="AA35" s="5" t="s">
        <v>1266</v>
      </c>
      <c r="AB35" s="3" t="s">
        <v>99</v>
      </c>
      <c r="AC35" s="7">
        <v>44211</v>
      </c>
      <c r="AD35" s="7" t="s">
        <v>99</v>
      </c>
      <c r="AE35" s="6">
        <v>44439</v>
      </c>
      <c r="AF35" s="5" t="s">
        <v>99</v>
      </c>
      <c r="AG35" s="4" t="s">
        <v>1127</v>
      </c>
    </row>
    <row r="36" spans="1:33" s="4" customFormat="1" ht="40.5" customHeight="1" x14ac:dyDescent="0.25">
      <c r="A36" s="5" t="s">
        <v>86</v>
      </c>
      <c r="B36" s="5" t="s">
        <v>1267</v>
      </c>
      <c r="C36" s="7">
        <v>44208</v>
      </c>
      <c r="D36" s="5" t="s">
        <v>734</v>
      </c>
      <c r="E36" s="8">
        <v>21853748</v>
      </c>
      <c r="F36" s="5" t="s">
        <v>1268</v>
      </c>
      <c r="G36" s="5" t="s">
        <v>1267</v>
      </c>
      <c r="H36" s="5"/>
      <c r="I36" s="13"/>
      <c r="J36" s="7"/>
      <c r="K36" s="5" t="s">
        <v>4</v>
      </c>
      <c r="L36" s="5" t="s">
        <v>27</v>
      </c>
      <c r="M36" s="5" t="s">
        <v>18</v>
      </c>
      <c r="N36" s="14">
        <f ca="1">+IF(Tabla24[[#This Row],[DÍAS PENDIENTES DE EJECUCIÓN]]&lt;=0,1,($Q$1-Tabla24[[#This Row],[FECHA ACTA DE INICIO]])/(Tabla24[[#This Row],[FECHA DE TERMINACIÓN  DEL CONTRATO ]]-Tabla24[[#This Row],[FECHA ACTA DE INICIO]]))</f>
        <v>1</v>
      </c>
      <c r="O36" s="10">
        <v>31433333</v>
      </c>
      <c r="P36" s="7">
        <v>44208</v>
      </c>
      <c r="Q36" s="5" t="s">
        <v>1250</v>
      </c>
      <c r="R36" s="9">
        <f ca="1">+IF(Tabla24[[#This Row],[ESTADO ACTUAL DEL CONTRATO ]]="LIQUIDADO",0,Tabla24[[#This Row],[FECHA DE TERMINACIÓN  DEL CONTRATO ]]-$Q$1)</f>
        <v>-1058</v>
      </c>
      <c r="S36" s="7">
        <v>44439</v>
      </c>
      <c r="T36" s="5" t="s">
        <v>1124</v>
      </c>
      <c r="U36" s="5" t="s">
        <v>99</v>
      </c>
      <c r="V36" s="5" t="s">
        <v>1144</v>
      </c>
      <c r="W36" s="4" t="s">
        <v>100</v>
      </c>
      <c r="X36" s="5"/>
      <c r="Y36" s="5"/>
      <c r="Z36" s="5"/>
      <c r="AA36" s="5" t="s">
        <v>1269</v>
      </c>
      <c r="AB36" s="3" t="s">
        <v>99</v>
      </c>
      <c r="AC36" s="7">
        <v>44211</v>
      </c>
      <c r="AD36" s="7" t="s">
        <v>99</v>
      </c>
      <c r="AE36" s="6"/>
      <c r="AF36" s="5" t="s">
        <v>99</v>
      </c>
      <c r="AG36" s="4" t="s">
        <v>1127</v>
      </c>
    </row>
    <row r="37" spans="1:33" s="4" customFormat="1" ht="40.5" customHeight="1" x14ac:dyDescent="0.25">
      <c r="A37" s="5" t="s">
        <v>86</v>
      </c>
      <c r="B37" s="5" t="s">
        <v>1270</v>
      </c>
      <c r="C37" s="7">
        <v>44208</v>
      </c>
      <c r="D37" s="5" t="s">
        <v>513</v>
      </c>
      <c r="E37" s="8">
        <v>98658853</v>
      </c>
      <c r="F37" s="5" t="s">
        <v>1265</v>
      </c>
      <c r="G37" s="5" t="s">
        <v>1270</v>
      </c>
      <c r="H37" s="5"/>
      <c r="I37" s="13"/>
      <c r="J37" s="7"/>
      <c r="K37" s="5" t="s">
        <v>4</v>
      </c>
      <c r="L37" s="5" t="s">
        <v>27</v>
      </c>
      <c r="M37" s="5" t="s">
        <v>28</v>
      </c>
      <c r="N37" s="14">
        <f>+IF(Tabla24[[#This Row],[DÍAS PENDIENTES DE EJECUCIÓN]]&lt;=0,1,($Q$1-Tabla24[[#This Row],[FECHA ACTA DE INICIO]])/(Tabla24[[#This Row],[FECHA DE TERMINACIÓN  DEL CONTRATO ]]-Tabla24[[#This Row],[FECHA ACTA DE INICIO]]))</f>
        <v>1</v>
      </c>
      <c r="O37" s="10">
        <v>39866667</v>
      </c>
      <c r="P37" s="7">
        <v>44208</v>
      </c>
      <c r="Q37" s="5" t="s">
        <v>1250</v>
      </c>
      <c r="R37" s="9">
        <f>+IF(Tabla24[[#This Row],[ESTADO ACTUAL DEL CONTRATO ]]="LIQUIDADO",0,Tabla24[[#This Row],[FECHA DE TERMINACIÓN  DEL CONTRATO ]]-$Q$1)</f>
        <v>0</v>
      </c>
      <c r="S37" s="7">
        <v>44439</v>
      </c>
      <c r="T37" s="5" t="s">
        <v>1124</v>
      </c>
      <c r="U37" s="5" t="s">
        <v>99</v>
      </c>
      <c r="V37" s="5" t="s">
        <v>1271</v>
      </c>
      <c r="W37" s="4" t="s">
        <v>100</v>
      </c>
      <c r="X37" s="5"/>
      <c r="Y37" s="5"/>
      <c r="Z37" s="5"/>
      <c r="AA37" s="5" t="s">
        <v>1272</v>
      </c>
      <c r="AB37" s="3" t="s">
        <v>99</v>
      </c>
      <c r="AC37" s="7">
        <v>44211</v>
      </c>
      <c r="AD37" s="7" t="s">
        <v>99</v>
      </c>
      <c r="AE37" s="6">
        <v>44439</v>
      </c>
      <c r="AF37" s="5" t="s">
        <v>99</v>
      </c>
      <c r="AG37" s="4" t="s">
        <v>1127</v>
      </c>
    </row>
    <row r="38" spans="1:33" s="4" customFormat="1" ht="40.5" customHeight="1" x14ac:dyDescent="0.25">
      <c r="A38" s="5" t="s">
        <v>86</v>
      </c>
      <c r="B38" s="5" t="s">
        <v>1273</v>
      </c>
      <c r="C38" s="7">
        <v>44208</v>
      </c>
      <c r="D38" s="5" t="s">
        <v>1274</v>
      </c>
      <c r="E38" s="8">
        <v>71791364</v>
      </c>
      <c r="F38" s="5" t="s">
        <v>1275</v>
      </c>
      <c r="G38" s="5" t="s">
        <v>1273</v>
      </c>
      <c r="H38" s="5"/>
      <c r="I38" s="13"/>
      <c r="J38" s="7"/>
      <c r="K38" s="5" t="s">
        <v>4</v>
      </c>
      <c r="L38" s="5" t="s">
        <v>27</v>
      </c>
      <c r="M38" s="5" t="s">
        <v>28</v>
      </c>
      <c r="N38" s="14">
        <f>+IF(Tabla24[[#This Row],[DÍAS PENDIENTES DE EJECUCIÓN]]&lt;=0,1,($Q$1-Tabla24[[#This Row],[FECHA ACTA DE INICIO]])/(Tabla24[[#This Row],[FECHA DE TERMINACIÓN  DEL CONTRATO ]]-Tabla24[[#This Row],[FECHA ACTA DE INICIO]]))</f>
        <v>1</v>
      </c>
      <c r="O38" s="10">
        <v>42166667</v>
      </c>
      <c r="P38" s="7">
        <v>44208</v>
      </c>
      <c r="Q38" s="5" t="s">
        <v>1250</v>
      </c>
      <c r="R38" s="9">
        <f>+IF(Tabla24[[#This Row],[ESTADO ACTUAL DEL CONTRATO ]]="LIQUIDADO",0,Tabla24[[#This Row],[FECHA DE TERMINACIÓN  DEL CONTRATO ]]-$Q$1)</f>
        <v>0</v>
      </c>
      <c r="S38" s="7">
        <v>44439</v>
      </c>
      <c r="T38" s="5" t="s">
        <v>1124</v>
      </c>
      <c r="U38" s="5" t="s">
        <v>99</v>
      </c>
      <c r="V38" s="5" t="s">
        <v>1276</v>
      </c>
      <c r="W38" s="4" t="s">
        <v>100</v>
      </c>
      <c r="X38" s="5"/>
      <c r="Y38" s="5"/>
      <c r="Z38" s="5"/>
      <c r="AA38" s="5" t="s">
        <v>1277</v>
      </c>
      <c r="AB38" s="3" t="s">
        <v>99</v>
      </c>
      <c r="AC38" s="7">
        <v>44222</v>
      </c>
      <c r="AD38" s="7" t="s">
        <v>99</v>
      </c>
      <c r="AE38" s="6">
        <v>44439</v>
      </c>
      <c r="AF38" s="5" t="s">
        <v>99</v>
      </c>
      <c r="AG38" s="4" t="s">
        <v>1127</v>
      </c>
    </row>
    <row r="39" spans="1:33" s="4" customFormat="1" ht="40.5" customHeight="1" x14ac:dyDescent="0.25">
      <c r="A39" s="5" t="s">
        <v>86</v>
      </c>
      <c r="B39" s="5" t="s">
        <v>1278</v>
      </c>
      <c r="C39" s="7">
        <v>44208</v>
      </c>
      <c r="D39" s="5" t="s">
        <v>1279</v>
      </c>
      <c r="E39" s="8">
        <v>8356070</v>
      </c>
      <c r="F39" s="5" t="s">
        <v>1171</v>
      </c>
      <c r="G39" s="5" t="s">
        <v>1278</v>
      </c>
      <c r="H39" s="5"/>
      <c r="I39" s="13"/>
      <c r="J39" s="7"/>
      <c r="K39" s="5" t="s">
        <v>4</v>
      </c>
      <c r="L39" s="5" t="s">
        <v>27</v>
      </c>
      <c r="M39" s="5" t="s">
        <v>18</v>
      </c>
      <c r="N39" s="14">
        <f ca="1">+IF(Tabla24[[#This Row],[DÍAS PENDIENTES DE EJECUCIÓN]]&lt;=0,1,($Q$1-Tabla24[[#This Row],[FECHA ACTA DE INICIO]])/(Tabla24[[#This Row],[FECHA DE TERMINACIÓN  DEL CONTRATO ]]-Tabla24[[#This Row],[FECHA ACTA DE INICIO]]))</f>
        <v>1</v>
      </c>
      <c r="O39" s="10">
        <v>31166667</v>
      </c>
      <c r="P39" s="7">
        <v>44208</v>
      </c>
      <c r="Q39" s="5" t="s">
        <v>182</v>
      </c>
      <c r="R39" s="9">
        <f ca="1">+IF(Tabla24[[#This Row],[ESTADO ACTUAL DEL CONTRATO ]]="LIQUIDADO",0,Tabla24[[#This Row],[FECHA DE TERMINACIÓN  DEL CONTRATO ]]-$Q$1)</f>
        <v>-1120</v>
      </c>
      <c r="S39" s="7">
        <v>44377</v>
      </c>
      <c r="T39" s="5" t="s">
        <v>99</v>
      </c>
      <c r="U39" s="5" t="s">
        <v>99</v>
      </c>
      <c r="V39" s="5" t="s">
        <v>99</v>
      </c>
      <c r="W39" s="4" t="s">
        <v>100</v>
      </c>
      <c r="X39" s="5"/>
      <c r="Y39" s="5"/>
      <c r="Z39" s="5"/>
      <c r="AA39" s="5" t="s">
        <v>1280</v>
      </c>
      <c r="AB39" s="3" t="s">
        <v>99</v>
      </c>
      <c r="AC39" s="7">
        <v>44211</v>
      </c>
      <c r="AD39" s="7" t="s">
        <v>99</v>
      </c>
      <c r="AE39" s="6"/>
      <c r="AF39" s="5" t="s">
        <v>99</v>
      </c>
      <c r="AG39" s="4" t="s">
        <v>1127</v>
      </c>
    </row>
    <row r="40" spans="1:33" s="4" customFormat="1" ht="40.5" customHeight="1" x14ac:dyDescent="0.25">
      <c r="A40" s="5" t="s">
        <v>86</v>
      </c>
      <c r="B40" s="5" t="s">
        <v>1281</v>
      </c>
      <c r="C40" s="7">
        <v>44208</v>
      </c>
      <c r="D40" s="5" t="s">
        <v>460</v>
      </c>
      <c r="E40" s="8">
        <v>43619721</v>
      </c>
      <c r="F40" s="5" t="s">
        <v>1282</v>
      </c>
      <c r="G40" s="5" t="s">
        <v>1281</v>
      </c>
      <c r="H40" s="5"/>
      <c r="I40" s="13"/>
      <c r="J40" s="7"/>
      <c r="K40" s="5" t="s">
        <v>4</v>
      </c>
      <c r="L40" s="5" t="s">
        <v>27</v>
      </c>
      <c r="M40" s="5" t="s">
        <v>28</v>
      </c>
      <c r="N40" s="14">
        <f>+IF(Tabla24[[#This Row],[DÍAS PENDIENTES DE EJECUCIÓN]]&lt;=0,1,($Q$1-Tabla24[[#This Row],[FECHA ACTA DE INICIO]])/(Tabla24[[#This Row],[FECHA DE TERMINACIÓN  DEL CONTRATO ]]-Tabla24[[#This Row],[FECHA ACTA DE INICIO]]))</f>
        <v>1</v>
      </c>
      <c r="O40" s="10">
        <v>43700000</v>
      </c>
      <c r="P40" s="7">
        <v>44208</v>
      </c>
      <c r="Q40" s="5" t="s">
        <v>1250</v>
      </c>
      <c r="R40" s="9">
        <f>+IF(Tabla24[[#This Row],[ESTADO ACTUAL DEL CONTRATO ]]="LIQUIDADO",0,Tabla24[[#This Row],[FECHA DE TERMINACIÓN  DEL CONTRATO ]]-$Q$1)</f>
        <v>0</v>
      </c>
      <c r="S40" s="7">
        <v>44439</v>
      </c>
      <c r="T40" s="5" t="s">
        <v>1124</v>
      </c>
      <c r="U40" s="5" t="s">
        <v>99</v>
      </c>
      <c r="V40" s="5" t="s">
        <v>1155</v>
      </c>
      <c r="W40" s="4" t="s">
        <v>100</v>
      </c>
      <c r="X40" s="5"/>
      <c r="Y40" s="5"/>
      <c r="Z40" s="5"/>
      <c r="AA40" s="5" t="s">
        <v>1283</v>
      </c>
      <c r="AB40" s="3" t="s">
        <v>99</v>
      </c>
      <c r="AC40" s="7">
        <v>44211</v>
      </c>
      <c r="AD40" s="7" t="s">
        <v>99</v>
      </c>
      <c r="AE40" s="6">
        <v>44439</v>
      </c>
      <c r="AF40" s="5" t="s">
        <v>99</v>
      </c>
      <c r="AG40" s="4" t="s">
        <v>1127</v>
      </c>
    </row>
    <row r="41" spans="1:33" s="4" customFormat="1" ht="40.5" customHeight="1" x14ac:dyDescent="0.25">
      <c r="A41" s="5" t="s">
        <v>86</v>
      </c>
      <c r="B41" s="5" t="s">
        <v>1284</v>
      </c>
      <c r="C41" s="7">
        <v>44208</v>
      </c>
      <c r="D41" s="5" t="s">
        <v>1285</v>
      </c>
      <c r="E41" s="8">
        <v>71599197</v>
      </c>
      <c r="F41" s="5" t="s">
        <v>1171</v>
      </c>
      <c r="G41" s="5" t="s">
        <v>1284</v>
      </c>
      <c r="H41" s="5"/>
      <c r="I41" s="13"/>
      <c r="J41" s="7"/>
      <c r="K41" s="5" t="s">
        <v>4</v>
      </c>
      <c r="L41" s="5" t="s">
        <v>27</v>
      </c>
      <c r="M41" s="5" t="s">
        <v>18</v>
      </c>
      <c r="N41" s="14">
        <f ca="1">+IF(Tabla24[[#This Row],[DÍAS PENDIENTES DE EJECUCIÓN]]&lt;=0,1,($Q$1-Tabla24[[#This Row],[FECHA ACTA DE INICIO]])/(Tabla24[[#This Row],[FECHA DE TERMINACIÓN  DEL CONTRATO ]]-Tabla24[[#This Row],[FECHA ACTA DE INICIO]]))</f>
        <v>1</v>
      </c>
      <c r="O41" s="10">
        <v>44850000</v>
      </c>
      <c r="P41" s="7">
        <v>44208</v>
      </c>
      <c r="Q41" s="5" t="s">
        <v>1250</v>
      </c>
      <c r="R41" s="9">
        <f ca="1">+IF(Tabla24[[#This Row],[ESTADO ACTUAL DEL CONTRATO ]]="LIQUIDADO",0,Tabla24[[#This Row],[FECHA DE TERMINACIÓN  DEL CONTRATO ]]-$Q$1)</f>
        <v>-1058</v>
      </c>
      <c r="S41" s="7">
        <v>44439</v>
      </c>
      <c r="T41" s="5" t="s">
        <v>1124</v>
      </c>
      <c r="U41" s="5" t="s">
        <v>99</v>
      </c>
      <c r="V41" s="5" t="s">
        <v>1160</v>
      </c>
      <c r="W41" s="4" t="s">
        <v>100</v>
      </c>
      <c r="X41" s="5"/>
      <c r="Y41" s="5"/>
      <c r="Z41" s="5"/>
      <c r="AA41" s="5" t="s">
        <v>1286</v>
      </c>
      <c r="AB41" s="3" t="s">
        <v>99</v>
      </c>
      <c r="AC41" s="7">
        <v>44222</v>
      </c>
      <c r="AD41" s="7" t="s">
        <v>99</v>
      </c>
      <c r="AE41" s="6"/>
      <c r="AF41" s="5" t="s">
        <v>99</v>
      </c>
      <c r="AG41" s="4" t="s">
        <v>1127</v>
      </c>
    </row>
    <row r="42" spans="1:33" s="4" customFormat="1" ht="40.5" customHeight="1" x14ac:dyDescent="0.25">
      <c r="A42" s="5" t="s">
        <v>86</v>
      </c>
      <c r="B42" s="5" t="s">
        <v>1287</v>
      </c>
      <c r="C42" s="7">
        <v>44208</v>
      </c>
      <c r="D42" s="5" t="s">
        <v>260</v>
      </c>
      <c r="E42" s="8">
        <v>71272144</v>
      </c>
      <c r="F42" s="5" t="s">
        <v>1288</v>
      </c>
      <c r="G42" s="5" t="s">
        <v>1287</v>
      </c>
      <c r="H42" s="5"/>
      <c r="I42" s="13"/>
      <c r="J42" s="7"/>
      <c r="K42" s="5" t="s">
        <v>4</v>
      </c>
      <c r="L42" s="5" t="s">
        <v>27</v>
      </c>
      <c r="M42" s="5" t="s">
        <v>18</v>
      </c>
      <c r="N42" s="14">
        <f ca="1">+IF(Tabla24[[#This Row],[DÍAS PENDIENTES DE EJECUCIÓN]]&lt;=0,1,($Q$1-Tabla24[[#This Row],[FECHA ACTA DE INICIO]])/(Tabla24[[#This Row],[FECHA DE TERMINACIÓN  DEL CONTRATO ]]-Tabla24[[#This Row],[FECHA ACTA DE INICIO]]))</f>
        <v>1</v>
      </c>
      <c r="O42" s="10">
        <v>44850000</v>
      </c>
      <c r="P42" s="7">
        <v>44208</v>
      </c>
      <c r="Q42" s="5" t="s">
        <v>1250</v>
      </c>
      <c r="R42" s="9">
        <f ca="1">+IF(Tabla24[[#This Row],[ESTADO ACTUAL DEL CONTRATO ]]="LIQUIDADO",0,Tabla24[[#This Row],[FECHA DE TERMINACIÓN  DEL CONTRATO ]]-$Q$1)</f>
        <v>-1058</v>
      </c>
      <c r="S42" s="7">
        <v>44439</v>
      </c>
      <c r="T42" s="5" t="s">
        <v>1124</v>
      </c>
      <c r="U42" s="5" t="s">
        <v>99</v>
      </c>
      <c r="V42" s="5" t="s">
        <v>1160</v>
      </c>
      <c r="W42" s="4" t="s">
        <v>100</v>
      </c>
      <c r="X42" s="5"/>
      <c r="Y42" s="5"/>
      <c r="Z42" s="5"/>
      <c r="AA42" s="5" t="s">
        <v>1289</v>
      </c>
      <c r="AB42" s="3" t="s">
        <v>99</v>
      </c>
      <c r="AC42" s="7">
        <v>44211</v>
      </c>
      <c r="AD42" s="7" t="s">
        <v>99</v>
      </c>
      <c r="AE42" s="6"/>
      <c r="AF42" s="5" t="s">
        <v>99</v>
      </c>
      <c r="AG42" s="4" t="s">
        <v>1127</v>
      </c>
    </row>
    <row r="43" spans="1:33" s="4" customFormat="1" ht="40.5" customHeight="1" x14ac:dyDescent="0.25">
      <c r="A43" s="5" t="s">
        <v>86</v>
      </c>
      <c r="B43" s="5" t="s">
        <v>1290</v>
      </c>
      <c r="C43" s="7">
        <v>44208</v>
      </c>
      <c r="D43" s="5" t="s">
        <v>1291</v>
      </c>
      <c r="E43" s="8">
        <v>71378030</v>
      </c>
      <c r="F43" s="5" t="s">
        <v>1292</v>
      </c>
      <c r="G43" s="5" t="s">
        <v>1290</v>
      </c>
      <c r="H43" s="5"/>
      <c r="I43" s="13"/>
      <c r="J43" s="7"/>
      <c r="K43" s="5" t="s">
        <v>4</v>
      </c>
      <c r="L43" s="5" t="s">
        <v>27</v>
      </c>
      <c r="M43" s="5" t="s">
        <v>28</v>
      </c>
      <c r="N43" s="14">
        <f>+IF(Tabla24[[#This Row],[DÍAS PENDIENTES DE EJECUCIÓN]]&lt;=0,1,($Q$1-Tabla24[[#This Row],[FECHA ACTA DE INICIO]])/(Tabla24[[#This Row],[FECHA DE TERMINACIÓN  DEL CONTRATO ]]-Tabla24[[#This Row],[FECHA ACTA DE INICIO]]))</f>
        <v>1</v>
      </c>
      <c r="O43" s="10">
        <v>44850000</v>
      </c>
      <c r="P43" s="7">
        <v>44208</v>
      </c>
      <c r="Q43" s="5" t="s">
        <v>1250</v>
      </c>
      <c r="R43" s="9">
        <f>+IF(Tabla24[[#This Row],[ESTADO ACTUAL DEL CONTRATO ]]="LIQUIDADO",0,Tabla24[[#This Row],[FECHA DE TERMINACIÓN  DEL CONTRATO ]]-$Q$1)</f>
        <v>0</v>
      </c>
      <c r="S43" s="7">
        <v>44439</v>
      </c>
      <c r="T43" s="5" t="s">
        <v>1124</v>
      </c>
      <c r="U43" s="5" t="s">
        <v>99</v>
      </c>
      <c r="V43" s="5" t="s">
        <v>1160</v>
      </c>
      <c r="W43" s="4" t="s">
        <v>100</v>
      </c>
      <c r="X43" s="5"/>
      <c r="Y43" s="5"/>
      <c r="Z43" s="5"/>
      <c r="AA43" s="5" t="s">
        <v>1293</v>
      </c>
      <c r="AB43" s="3" t="s">
        <v>99</v>
      </c>
      <c r="AC43" s="7">
        <v>44222</v>
      </c>
      <c r="AD43" s="7" t="s">
        <v>99</v>
      </c>
      <c r="AE43" s="6">
        <v>44439</v>
      </c>
      <c r="AF43" s="5" t="s">
        <v>99</v>
      </c>
      <c r="AG43" s="4" t="s">
        <v>1127</v>
      </c>
    </row>
    <row r="44" spans="1:33" s="4" customFormat="1" ht="40.5" customHeight="1" x14ac:dyDescent="0.25">
      <c r="A44" s="5" t="s">
        <v>86</v>
      </c>
      <c r="B44" s="5" t="s">
        <v>1294</v>
      </c>
      <c r="C44" s="7">
        <v>44208</v>
      </c>
      <c r="D44" s="5" t="s">
        <v>1295</v>
      </c>
      <c r="E44" s="8">
        <v>52960680</v>
      </c>
      <c r="F44" s="5" t="s">
        <v>1296</v>
      </c>
      <c r="G44" s="5" t="s">
        <v>1294</v>
      </c>
      <c r="H44" s="5"/>
      <c r="I44" s="13"/>
      <c r="J44" s="7"/>
      <c r="K44" s="5" t="s">
        <v>4</v>
      </c>
      <c r="L44" s="5" t="s">
        <v>27</v>
      </c>
      <c r="M44" s="5" t="s">
        <v>18</v>
      </c>
      <c r="N44" s="14">
        <f ca="1">+IF(Tabla24[[#This Row],[DÍAS PENDIENTES DE EJECUCIÓN]]&lt;=0,1,($Q$1-Tabla24[[#This Row],[FECHA ACTA DE INICIO]])/(Tabla24[[#This Row],[FECHA DE TERMINACIÓN  DEL CONTRATO ]]-Tabla24[[#This Row],[FECHA ACTA DE INICIO]]))</f>
        <v>1</v>
      </c>
      <c r="O44" s="10">
        <v>46000000</v>
      </c>
      <c r="P44" s="7">
        <v>44208</v>
      </c>
      <c r="Q44" s="5" t="s">
        <v>1250</v>
      </c>
      <c r="R44" s="9">
        <f ca="1">+IF(Tabla24[[#This Row],[ESTADO ACTUAL DEL CONTRATO ]]="LIQUIDADO",0,Tabla24[[#This Row],[FECHA DE TERMINACIÓN  DEL CONTRATO ]]-$Q$1)</f>
        <v>-1058</v>
      </c>
      <c r="S44" s="7">
        <v>44439</v>
      </c>
      <c r="T44" s="5" t="s">
        <v>1124</v>
      </c>
      <c r="U44" s="5" t="s">
        <v>99</v>
      </c>
      <c r="V44" s="5" t="s">
        <v>1297</v>
      </c>
      <c r="W44" s="4" t="s">
        <v>100</v>
      </c>
      <c r="X44" s="5"/>
      <c r="Y44" s="5"/>
      <c r="Z44" s="5"/>
      <c r="AA44" s="5" t="s">
        <v>1298</v>
      </c>
      <c r="AB44" s="3" t="s">
        <v>99</v>
      </c>
      <c r="AC44" s="7">
        <v>44222</v>
      </c>
      <c r="AD44" s="7" t="s">
        <v>99</v>
      </c>
      <c r="AE44" s="6"/>
      <c r="AF44" s="5" t="s">
        <v>99</v>
      </c>
      <c r="AG44" s="4" t="s">
        <v>1127</v>
      </c>
    </row>
    <row r="45" spans="1:33" s="4" customFormat="1" ht="40.5" customHeight="1" x14ac:dyDescent="0.25">
      <c r="A45" s="5" t="s">
        <v>86</v>
      </c>
      <c r="B45" s="5" t="s">
        <v>1299</v>
      </c>
      <c r="C45" s="7">
        <v>44208</v>
      </c>
      <c r="D45" s="5" t="s">
        <v>1300</v>
      </c>
      <c r="E45" s="8">
        <v>71797881</v>
      </c>
      <c r="F45" s="5" t="s">
        <v>1265</v>
      </c>
      <c r="G45" s="5" t="s">
        <v>1299</v>
      </c>
      <c r="H45" s="5"/>
      <c r="I45" s="13"/>
      <c r="J45" s="7"/>
      <c r="K45" s="5" t="s">
        <v>4</v>
      </c>
      <c r="L45" s="5" t="s">
        <v>27</v>
      </c>
      <c r="M45" s="5" t="s">
        <v>18</v>
      </c>
      <c r="N45" s="14">
        <f ca="1">+IF(Tabla24[[#This Row],[DÍAS PENDIENTES DE EJECUCIÓN]]&lt;=0,1,($Q$1-Tabla24[[#This Row],[FECHA ACTA DE INICIO]])/(Tabla24[[#This Row],[FECHA DE TERMINACIÓN  DEL CONTRATO ]]-Tabla24[[#This Row],[FECHA ACTA DE INICIO]]))</f>
        <v>1</v>
      </c>
      <c r="O45" s="10">
        <v>48300000</v>
      </c>
      <c r="P45" s="7">
        <v>44208</v>
      </c>
      <c r="Q45" s="5" t="s">
        <v>1250</v>
      </c>
      <c r="R45" s="9">
        <f ca="1">+IF(Tabla24[[#This Row],[ESTADO ACTUAL DEL CONTRATO ]]="LIQUIDADO",0,Tabla24[[#This Row],[FECHA DE TERMINACIÓN  DEL CONTRATO ]]-$Q$1)</f>
        <v>-1058</v>
      </c>
      <c r="S45" s="7">
        <v>44439</v>
      </c>
      <c r="T45" s="5" t="s">
        <v>1124</v>
      </c>
      <c r="U45" s="5" t="s">
        <v>99</v>
      </c>
      <c r="V45" s="5" t="s">
        <v>1222</v>
      </c>
      <c r="W45" s="4" t="s">
        <v>100</v>
      </c>
      <c r="X45" s="5"/>
      <c r="Y45" s="5"/>
      <c r="Z45" s="5"/>
      <c r="AA45" s="5" t="s">
        <v>1301</v>
      </c>
      <c r="AB45" s="3" t="s">
        <v>99</v>
      </c>
      <c r="AC45" s="7">
        <v>44211</v>
      </c>
      <c r="AD45" s="7" t="s">
        <v>99</v>
      </c>
      <c r="AE45" s="6"/>
      <c r="AF45" s="5" t="s">
        <v>99</v>
      </c>
      <c r="AG45" s="4" t="s">
        <v>1127</v>
      </c>
    </row>
    <row r="46" spans="1:33" s="4" customFormat="1" ht="40.5" customHeight="1" x14ac:dyDescent="0.25">
      <c r="A46" s="5" t="s">
        <v>86</v>
      </c>
      <c r="B46" s="5" t="s">
        <v>1302</v>
      </c>
      <c r="C46" s="7">
        <v>44208</v>
      </c>
      <c r="D46" s="5" t="s">
        <v>1303</v>
      </c>
      <c r="E46" s="8">
        <v>1053814595</v>
      </c>
      <c r="F46" s="5" t="s">
        <v>1304</v>
      </c>
      <c r="G46" s="5" t="s">
        <v>1302</v>
      </c>
      <c r="H46" s="5"/>
      <c r="I46" s="13"/>
      <c r="J46" s="7"/>
      <c r="K46" s="5" t="s">
        <v>4</v>
      </c>
      <c r="L46" s="5" t="s">
        <v>27</v>
      </c>
      <c r="M46" s="5" t="s">
        <v>18</v>
      </c>
      <c r="N46" s="14">
        <f ca="1">+IF(Tabla24[[#This Row],[DÍAS PENDIENTES DE EJECUCIÓN]]&lt;=0,1,($Q$1-Tabla24[[#This Row],[FECHA ACTA DE INICIO]])/(Tabla24[[#This Row],[FECHA DE TERMINACIÓN  DEL CONTRATO ]]-Tabla24[[#This Row],[FECHA ACTA DE INICIO]]))</f>
        <v>1</v>
      </c>
      <c r="O46" s="10">
        <v>46000000</v>
      </c>
      <c r="P46" s="7">
        <v>44208</v>
      </c>
      <c r="Q46" s="5" t="s">
        <v>1250</v>
      </c>
      <c r="R46" s="9">
        <f ca="1">+IF(Tabla24[[#This Row],[ESTADO ACTUAL DEL CONTRATO ]]="LIQUIDADO",0,Tabla24[[#This Row],[FECHA DE TERMINACIÓN  DEL CONTRATO ]]-$Q$1)</f>
        <v>-1058</v>
      </c>
      <c r="S46" s="7">
        <v>44439</v>
      </c>
      <c r="T46" s="5" t="s">
        <v>1124</v>
      </c>
      <c r="U46" s="5" t="s">
        <v>99</v>
      </c>
      <c r="V46" s="5" t="s">
        <v>1297</v>
      </c>
      <c r="W46" s="4" t="s">
        <v>100</v>
      </c>
      <c r="X46" s="5"/>
      <c r="Y46" s="5"/>
      <c r="Z46" s="5"/>
      <c r="AA46" s="5" t="s">
        <v>1305</v>
      </c>
      <c r="AB46" s="3" t="s">
        <v>99</v>
      </c>
      <c r="AC46" s="7">
        <v>44211</v>
      </c>
      <c r="AD46" s="7" t="s">
        <v>99</v>
      </c>
      <c r="AE46" s="6"/>
      <c r="AF46" s="5" t="s">
        <v>99</v>
      </c>
      <c r="AG46" s="4" t="s">
        <v>1127</v>
      </c>
    </row>
    <row r="47" spans="1:33" s="4" customFormat="1" ht="40.5" customHeight="1" x14ac:dyDescent="0.25">
      <c r="A47" s="5" t="s">
        <v>86</v>
      </c>
      <c r="B47" s="5" t="s">
        <v>1306</v>
      </c>
      <c r="C47" s="7">
        <v>44208</v>
      </c>
      <c r="D47" s="5" t="s">
        <v>240</v>
      </c>
      <c r="E47" s="8">
        <v>8394692</v>
      </c>
      <c r="F47" s="5" t="s">
        <v>1307</v>
      </c>
      <c r="G47" s="5" t="s">
        <v>1306</v>
      </c>
      <c r="H47" s="5"/>
      <c r="I47" s="13"/>
      <c r="J47" s="7"/>
      <c r="K47" s="5" t="s">
        <v>4</v>
      </c>
      <c r="L47" s="5" t="s">
        <v>27</v>
      </c>
      <c r="M47" s="5" t="s">
        <v>28</v>
      </c>
      <c r="N47" s="14">
        <f>+IF(Tabla24[[#This Row],[DÍAS PENDIENTES DE EJECUCIÓN]]&lt;=0,1,($Q$1-Tabla24[[#This Row],[FECHA ACTA DE INICIO]])/(Tabla24[[#This Row],[FECHA DE TERMINACIÓN  DEL CONTRATO ]]-Tabla24[[#This Row],[FECHA ACTA DE INICIO]]))</f>
        <v>1</v>
      </c>
      <c r="O47" s="10">
        <v>59800000</v>
      </c>
      <c r="P47" s="7">
        <v>44208</v>
      </c>
      <c r="Q47" s="5" t="s">
        <v>1250</v>
      </c>
      <c r="R47" s="9">
        <f>+IF(Tabla24[[#This Row],[ESTADO ACTUAL DEL CONTRATO ]]="LIQUIDADO",0,Tabla24[[#This Row],[FECHA DE TERMINACIÓN  DEL CONTRATO ]]-$Q$1)</f>
        <v>0</v>
      </c>
      <c r="S47" s="7">
        <v>44439</v>
      </c>
      <c r="T47" s="5" t="s">
        <v>1124</v>
      </c>
      <c r="U47" s="5" t="s">
        <v>99</v>
      </c>
      <c r="V47" s="5" t="s">
        <v>1308</v>
      </c>
      <c r="W47" s="4" t="s">
        <v>100</v>
      </c>
      <c r="X47" s="5"/>
      <c r="Y47" s="5"/>
      <c r="Z47" s="5"/>
      <c r="AA47" s="5" t="s">
        <v>1309</v>
      </c>
      <c r="AB47" s="3" t="s">
        <v>99</v>
      </c>
      <c r="AC47" s="7">
        <v>44211</v>
      </c>
      <c r="AD47" s="7" t="s">
        <v>99</v>
      </c>
      <c r="AE47" s="6">
        <v>44439</v>
      </c>
      <c r="AF47" s="5" t="s">
        <v>99</v>
      </c>
      <c r="AG47" s="4" t="s">
        <v>1127</v>
      </c>
    </row>
    <row r="48" spans="1:33" s="4" customFormat="1" ht="40.5" customHeight="1" x14ac:dyDescent="0.25">
      <c r="A48" s="5" t="s">
        <v>86</v>
      </c>
      <c r="B48" s="5" t="s">
        <v>1310</v>
      </c>
      <c r="C48" s="7">
        <v>44208</v>
      </c>
      <c r="D48" s="5" t="s">
        <v>1311</v>
      </c>
      <c r="E48" s="8">
        <v>65776974</v>
      </c>
      <c r="F48" s="5" t="s">
        <v>1312</v>
      </c>
      <c r="G48" s="5" t="s">
        <v>1310</v>
      </c>
      <c r="H48" s="5"/>
      <c r="I48" s="13"/>
      <c r="J48" s="7"/>
      <c r="K48" s="5" t="s">
        <v>4</v>
      </c>
      <c r="L48" s="5" t="s">
        <v>27</v>
      </c>
      <c r="M48" s="5" t="s">
        <v>18</v>
      </c>
      <c r="N48" s="14">
        <f ca="1">+IF(Tabla24[[#This Row],[DÍAS PENDIENTES DE EJECUCIÓN]]&lt;=0,1,($Q$1-Tabla24[[#This Row],[FECHA ACTA DE INICIO]])/(Tabla24[[#This Row],[FECHA DE TERMINACIÓN  DEL CONTRATO ]]-Tabla24[[#This Row],[FECHA ACTA DE INICIO]]))</f>
        <v>1</v>
      </c>
      <c r="O48" s="10">
        <v>14666667</v>
      </c>
      <c r="P48" s="7">
        <v>44208</v>
      </c>
      <c r="Q48" s="5" t="s">
        <v>1313</v>
      </c>
      <c r="R48" s="9">
        <f ca="1">+IF(Tabla24[[#This Row],[ESTADO ACTUAL DEL CONTRATO ]]="LIQUIDADO",0,Tabla24[[#This Row],[FECHA DE TERMINACIÓN  DEL CONTRATO ]]-$Q$1)</f>
        <v>-1211</v>
      </c>
      <c r="S48" s="7">
        <v>44286</v>
      </c>
      <c r="T48" s="5" t="s">
        <v>99</v>
      </c>
      <c r="U48" s="5" t="s">
        <v>99</v>
      </c>
      <c r="V48" s="5" t="s">
        <v>99</v>
      </c>
      <c r="W48" s="4" t="s">
        <v>100</v>
      </c>
      <c r="X48" s="5"/>
      <c r="Y48" s="5"/>
      <c r="Z48" s="5"/>
      <c r="AA48" s="5" t="s">
        <v>1314</v>
      </c>
      <c r="AB48" s="3" t="s">
        <v>99</v>
      </c>
      <c r="AC48" s="7">
        <v>44211</v>
      </c>
      <c r="AD48" s="7" t="s">
        <v>99</v>
      </c>
      <c r="AE48" s="6"/>
      <c r="AF48" s="5" t="s">
        <v>1315</v>
      </c>
      <c r="AG48" s="4" t="s">
        <v>1127</v>
      </c>
    </row>
    <row r="49" spans="1:33" s="4" customFormat="1" ht="40.5" customHeight="1" x14ac:dyDescent="0.25">
      <c r="A49" s="5" t="s">
        <v>86</v>
      </c>
      <c r="B49" s="5" t="s">
        <v>1316</v>
      </c>
      <c r="C49" s="7">
        <v>44208</v>
      </c>
      <c r="D49" s="5" t="s">
        <v>1317</v>
      </c>
      <c r="E49" s="8">
        <v>43526710</v>
      </c>
      <c r="F49" s="5" t="s">
        <v>1318</v>
      </c>
      <c r="G49" s="5" t="s">
        <v>1316</v>
      </c>
      <c r="H49" s="5"/>
      <c r="I49" s="13"/>
      <c r="J49" s="7"/>
      <c r="K49" s="5" t="s">
        <v>4</v>
      </c>
      <c r="L49" s="5" t="s">
        <v>27</v>
      </c>
      <c r="M49" s="5" t="s">
        <v>28</v>
      </c>
      <c r="N49" s="14">
        <f>+IF(Tabla24[[#This Row],[DÍAS PENDIENTES DE EJECUCIÓN]]&lt;=0,1,($Q$1-Tabla24[[#This Row],[FECHA ACTA DE INICIO]])/(Tabla24[[#This Row],[FECHA DE TERMINACIÓN  DEL CONTRATO ]]-Tabla24[[#This Row],[FECHA ACTA DE INICIO]]))</f>
        <v>1</v>
      </c>
      <c r="O49" s="10">
        <v>23000000</v>
      </c>
      <c r="P49" s="7">
        <v>44208</v>
      </c>
      <c r="Q49" s="5" t="s">
        <v>1250</v>
      </c>
      <c r="R49" s="9">
        <f>+IF(Tabla24[[#This Row],[ESTADO ACTUAL DEL CONTRATO ]]="LIQUIDADO",0,Tabla24[[#This Row],[FECHA DE TERMINACIÓN  DEL CONTRATO ]]-$Q$1)</f>
        <v>0</v>
      </c>
      <c r="S49" s="7">
        <v>44439</v>
      </c>
      <c r="T49" s="5" t="s">
        <v>1124</v>
      </c>
      <c r="U49" s="5" t="s">
        <v>99</v>
      </c>
      <c r="V49" s="5" t="s">
        <v>1319</v>
      </c>
      <c r="W49" s="4" t="s">
        <v>100</v>
      </c>
      <c r="X49" s="5"/>
      <c r="Y49" s="5"/>
      <c r="Z49" s="5"/>
      <c r="AA49" s="5" t="s">
        <v>1320</v>
      </c>
      <c r="AB49" s="3" t="s">
        <v>99</v>
      </c>
      <c r="AC49" s="7">
        <v>44211</v>
      </c>
      <c r="AD49" s="7" t="s">
        <v>99</v>
      </c>
      <c r="AE49" s="6">
        <v>44439</v>
      </c>
      <c r="AF49" s="5" t="s">
        <v>99</v>
      </c>
      <c r="AG49" s="4" t="s">
        <v>1127</v>
      </c>
    </row>
    <row r="50" spans="1:33" s="4" customFormat="1" ht="40.5" customHeight="1" x14ac:dyDescent="0.25">
      <c r="A50" s="5" t="s">
        <v>86</v>
      </c>
      <c r="B50" s="5" t="s">
        <v>1321</v>
      </c>
      <c r="C50" s="7">
        <v>44208</v>
      </c>
      <c r="D50" s="5" t="s">
        <v>1322</v>
      </c>
      <c r="E50" s="8">
        <v>1152440376</v>
      </c>
      <c r="F50" s="5" t="s">
        <v>1323</v>
      </c>
      <c r="G50" s="5" t="s">
        <v>1321</v>
      </c>
      <c r="H50" s="5"/>
      <c r="I50" s="13"/>
      <c r="J50" s="7"/>
      <c r="K50" s="5" t="s">
        <v>4</v>
      </c>
      <c r="L50" s="5" t="s">
        <v>27</v>
      </c>
      <c r="M50" s="5" t="s">
        <v>18</v>
      </c>
      <c r="N50" s="14">
        <f ca="1">+IF(Tabla24[[#This Row],[DÍAS PENDIENTES DE EJECUCIÓN]]&lt;=0,1,($Q$1-Tabla24[[#This Row],[FECHA ACTA DE INICIO]])/(Tabla24[[#This Row],[FECHA DE TERMINACIÓN  DEL CONTRATO ]]-Tabla24[[#This Row],[FECHA ACTA DE INICIO]]))</f>
        <v>1</v>
      </c>
      <c r="O50" s="10">
        <v>14166667</v>
      </c>
      <c r="P50" s="7">
        <v>44208</v>
      </c>
      <c r="Q50" s="5" t="s">
        <v>182</v>
      </c>
      <c r="R50" s="9">
        <f ca="1">+IF(Tabla24[[#This Row],[ESTADO ACTUAL DEL CONTRATO ]]="LIQUIDADO",0,Tabla24[[#This Row],[FECHA DE TERMINACIÓN  DEL CONTRATO ]]-$Q$1)</f>
        <v>-1120</v>
      </c>
      <c r="S50" s="7">
        <v>44377</v>
      </c>
      <c r="T50" s="5" t="s">
        <v>99</v>
      </c>
      <c r="U50" s="5" t="s">
        <v>99</v>
      </c>
      <c r="V50" s="5" t="s">
        <v>99</v>
      </c>
      <c r="W50" s="4" t="s">
        <v>100</v>
      </c>
      <c r="X50" s="5"/>
      <c r="Y50" s="5"/>
      <c r="Z50" s="5"/>
      <c r="AA50" s="5" t="s">
        <v>1324</v>
      </c>
      <c r="AB50" s="3" t="s">
        <v>99</v>
      </c>
      <c r="AC50" s="7">
        <v>44211</v>
      </c>
      <c r="AD50" s="7" t="s">
        <v>99</v>
      </c>
      <c r="AE50" s="6"/>
      <c r="AF50" s="5" t="s">
        <v>99</v>
      </c>
      <c r="AG50" s="4" t="s">
        <v>1127</v>
      </c>
    </row>
    <row r="51" spans="1:33" s="4" customFormat="1" ht="40.5" customHeight="1" x14ac:dyDescent="0.25">
      <c r="A51" s="5" t="s">
        <v>86</v>
      </c>
      <c r="B51" s="5" t="s">
        <v>1325</v>
      </c>
      <c r="C51" s="7">
        <v>44208</v>
      </c>
      <c r="D51" s="5" t="s">
        <v>1326</v>
      </c>
      <c r="E51" s="8">
        <v>52811544</v>
      </c>
      <c r="F51" s="5" t="s">
        <v>1159</v>
      </c>
      <c r="G51" s="5" t="s">
        <v>1325</v>
      </c>
      <c r="H51" s="5"/>
      <c r="I51" s="13"/>
      <c r="J51" s="7"/>
      <c r="K51" s="5" t="s">
        <v>4</v>
      </c>
      <c r="L51" s="5" t="s">
        <v>27</v>
      </c>
      <c r="M51" s="5" t="s">
        <v>28</v>
      </c>
      <c r="N51" s="14">
        <f>+IF(Tabla24[[#This Row],[DÍAS PENDIENTES DE EJECUCIÓN]]&lt;=0,1,($Q$1-Tabla24[[#This Row],[FECHA ACTA DE INICIO]])/(Tabla24[[#This Row],[FECHA DE TERMINACIÓN  DEL CONTRATO ]]-Tabla24[[#This Row],[FECHA ACTA DE INICIO]]))</f>
        <v>1</v>
      </c>
      <c r="O51" s="10">
        <v>46000000</v>
      </c>
      <c r="P51" s="7">
        <v>44208</v>
      </c>
      <c r="Q51" s="5" t="s">
        <v>1250</v>
      </c>
      <c r="R51" s="9">
        <f>+IF(Tabla24[[#This Row],[ESTADO ACTUAL DEL CONTRATO ]]="LIQUIDADO",0,Tabla24[[#This Row],[FECHA DE TERMINACIÓN  DEL CONTRATO ]]-$Q$1)</f>
        <v>0</v>
      </c>
      <c r="S51" s="7">
        <v>44439</v>
      </c>
      <c r="T51" s="5" t="s">
        <v>1124</v>
      </c>
      <c r="U51" s="5" t="s">
        <v>99</v>
      </c>
      <c r="V51" s="5" t="s">
        <v>1297</v>
      </c>
      <c r="W51" s="4" t="s">
        <v>100</v>
      </c>
      <c r="X51" s="5"/>
      <c r="Y51" s="5"/>
      <c r="Z51" s="5"/>
      <c r="AA51" s="5" t="s">
        <v>1327</v>
      </c>
      <c r="AB51" s="3" t="s">
        <v>99</v>
      </c>
      <c r="AC51" s="7">
        <v>44211</v>
      </c>
      <c r="AD51" s="7" t="s">
        <v>99</v>
      </c>
      <c r="AE51" s="6">
        <v>44439</v>
      </c>
      <c r="AF51" s="5" t="s">
        <v>99</v>
      </c>
      <c r="AG51" s="4" t="s">
        <v>1127</v>
      </c>
    </row>
    <row r="52" spans="1:33" s="4" customFormat="1" ht="40.5" customHeight="1" x14ac:dyDescent="0.25">
      <c r="A52" s="5" t="s">
        <v>86</v>
      </c>
      <c r="B52" s="5" t="s">
        <v>1328</v>
      </c>
      <c r="C52" s="7">
        <v>44208</v>
      </c>
      <c r="D52" s="5" t="s">
        <v>342</v>
      </c>
      <c r="E52" s="8">
        <v>98607320</v>
      </c>
      <c r="F52" s="5" t="s">
        <v>1171</v>
      </c>
      <c r="G52" s="5" t="s">
        <v>1328</v>
      </c>
      <c r="H52" s="5"/>
      <c r="I52" s="13"/>
      <c r="J52" s="7"/>
      <c r="K52" s="5" t="s">
        <v>4</v>
      </c>
      <c r="L52" s="5" t="s">
        <v>27</v>
      </c>
      <c r="M52" s="5" t="s">
        <v>28</v>
      </c>
      <c r="N52" s="14">
        <f>+IF(Tabla24[[#This Row],[DÍAS PENDIENTES DE EJECUCIÓN]]&lt;=0,1,($Q$1-Tabla24[[#This Row],[FECHA ACTA DE INICIO]])/(Tabla24[[#This Row],[FECHA DE TERMINACIÓN  DEL CONTRATO ]]-Tabla24[[#This Row],[FECHA ACTA DE INICIO]]))</f>
        <v>1</v>
      </c>
      <c r="O52" s="10">
        <v>44850000</v>
      </c>
      <c r="P52" s="7">
        <v>44208</v>
      </c>
      <c r="Q52" s="5" t="s">
        <v>1329</v>
      </c>
      <c r="R52" s="9">
        <f>+IF(Tabla24[[#This Row],[ESTADO ACTUAL DEL CONTRATO ]]="LIQUIDADO",0,Tabla24[[#This Row],[FECHA DE TERMINACIÓN  DEL CONTRATO ]]-$Q$1)</f>
        <v>0</v>
      </c>
      <c r="S52" s="7">
        <v>44439</v>
      </c>
      <c r="T52" s="5" t="s">
        <v>1124</v>
      </c>
      <c r="U52" s="5" t="s">
        <v>99</v>
      </c>
      <c r="V52" s="5" t="s">
        <v>1160</v>
      </c>
      <c r="W52" s="4" t="s">
        <v>100</v>
      </c>
      <c r="X52" s="5"/>
      <c r="Y52" s="5"/>
      <c r="Z52" s="5"/>
      <c r="AA52" s="5" t="s">
        <v>1330</v>
      </c>
      <c r="AB52" s="3" t="s">
        <v>99</v>
      </c>
      <c r="AC52" s="7">
        <v>44211</v>
      </c>
      <c r="AD52" s="7" t="s">
        <v>99</v>
      </c>
      <c r="AE52" s="6">
        <v>44439</v>
      </c>
      <c r="AF52" s="5" t="s">
        <v>99</v>
      </c>
      <c r="AG52" s="4" t="s">
        <v>1127</v>
      </c>
    </row>
    <row r="53" spans="1:33" s="4" customFormat="1" ht="40.5" customHeight="1" x14ac:dyDescent="0.25">
      <c r="A53" s="5" t="s">
        <v>86</v>
      </c>
      <c r="B53" s="5" t="s">
        <v>1331</v>
      </c>
      <c r="C53" s="7">
        <v>44208</v>
      </c>
      <c r="D53" s="5" t="s">
        <v>194</v>
      </c>
      <c r="E53" s="8">
        <v>98639459</v>
      </c>
      <c r="F53" s="5" t="s">
        <v>1332</v>
      </c>
      <c r="G53" s="5" t="s">
        <v>1331</v>
      </c>
      <c r="H53" s="5"/>
      <c r="I53" s="13"/>
      <c r="J53" s="7"/>
      <c r="K53" s="5" t="s">
        <v>4</v>
      </c>
      <c r="L53" s="5" t="s">
        <v>27</v>
      </c>
      <c r="M53" s="5" t="s">
        <v>28</v>
      </c>
      <c r="N53" s="14">
        <f>+IF(Tabla24[[#This Row],[DÍAS PENDIENTES DE EJECUCIÓN]]&lt;=0,1,($Q$1-Tabla24[[#This Row],[FECHA ACTA DE INICIO]])/(Tabla24[[#This Row],[FECHA DE TERMINACIÓN  DEL CONTRATO ]]-Tabla24[[#This Row],[FECHA ACTA DE INICIO]]))</f>
        <v>1</v>
      </c>
      <c r="O53" s="10">
        <v>61333333</v>
      </c>
      <c r="P53" s="7">
        <v>44208</v>
      </c>
      <c r="Q53" s="5" t="s">
        <v>1250</v>
      </c>
      <c r="R53" s="9">
        <f>+IF(Tabla24[[#This Row],[ESTADO ACTUAL DEL CONTRATO ]]="LIQUIDADO",0,Tabla24[[#This Row],[FECHA DE TERMINACIÓN  DEL CONTRATO ]]-$Q$1)</f>
        <v>0</v>
      </c>
      <c r="S53" s="7">
        <v>44439</v>
      </c>
      <c r="T53" s="5" t="s">
        <v>1124</v>
      </c>
      <c r="U53" s="5" t="s">
        <v>99</v>
      </c>
      <c r="V53" s="5" t="s">
        <v>1333</v>
      </c>
      <c r="W53" s="4" t="s">
        <v>100</v>
      </c>
      <c r="X53" s="5"/>
      <c r="Y53" s="5"/>
      <c r="Z53" s="5"/>
      <c r="AA53" s="5" t="s">
        <v>1334</v>
      </c>
      <c r="AB53" s="3" t="s">
        <v>99</v>
      </c>
      <c r="AC53" s="7">
        <v>44222</v>
      </c>
      <c r="AD53" s="7" t="s">
        <v>99</v>
      </c>
      <c r="AE53" s="6">
        <v>44439</v>
      </c>
      <c r="AF53" s="5" t="s">
        <v>99</v>
      </c>
      <c r="AG53" s="4" t="s">
        <v>1127</v>
      </c>
    </row>
    <row r="54" spans="1:33" s="4" customFormat="1" ht="40.5" customHeight="1" x14ac:dyDescent="0.25">
      <c r="A54" s="5" t="s">
        <v>86</v>
      </c>
      <c r="B54" s="5" t="s">
        <v>1335</v>
      </c>
      <c r="C54" s="7">
        <v>44208</v>
      </c>
      <c r="D54" s="5" t="s">
        <v>1336</v>
      </c>
      <c r="E54" s="8">
        <v>9910316</v>
      </c>
      <c r="F54" s="5" t="s">
        <v>1337</v>
      </c>
      <c r="G54" s="5" t="s">
        <v>1335</v>
      </c>
      <c r="H54" s="5"/>
      <c r="I54" s="13"/>
      <c r="J54" s="7"/>
      <c r="K54" s="5" t="s">
        <v>4</v>
      </c>
      <c r="L54" s="5" t="s">
        <v>27</v>
      </c>
      <c r="M54" s="5" t="s">
        <v>18</v>
      </c>
      <c r="N54" s="14">
        <f ca="1">+IF(Tabla24[[#This Row],[DÍAS PENDIENTES DE EJECUCIÓN]]&lt;=0,1,($Q$1-Tabla24[[#This Row],[FECHA ACTA DE INICIO]])/(Tabla24[[#This Row],[FECHA DE TERMINACIÓN  DEL CONTRATO ]]-Tabla24[[#This Row],[FECHA ACTA DE INICIO]]))</f>
        <v>1</v>
      </c>
      <c r="O54" s="10">
        <v>46000000</v>
      </c>
      <c r="P54" s="7">
        <v>44208</v>
      </c>
      <c r="Q54" s="5" t="s">
        <v>1250</v>
      </c>
      <c r="R54" s="9">
        <f ca="1">+IF(Tabla24[[#This Row],[ESTADO ACTUAL DEL CONTRATO ]]="LIQUIDADO",0,Tabla24[[#This Row],[FECHA DE TERMINACIÓN  DEL CONTRATO ]]-$Q$1)</f>
        <v>-1058</v>
      </c>
      <c r="S54" s="7">
        <v>44439</v>
      </c>
      <c r="T54" s="5" t="s">
        <v>1124</v>
      </c>
      <c r="U54" s="5" t="s">
        <v>99</v>
      </c>
      <c r="V54" s="5" t="s">
        <v>1297</v>
      </c>
      <c r="W54" s="4" t="s">
        <v>100</v>
      </c>
      <c r="X54" s="5"/>
      <c r="Y54" s="5"/>
      <c r="Z54" s="5"/>
      <c r="AA54" s="5" t="s">
        <v>1338</v>
      </c>
      <c r="AB54" s="3" t="s">
        <v>99</v>
      </c>
      <c r="AC54" s="7">
        <v>44222</v>
      </c>
      <c r="AD54" s="7" t="s">
        <v>99</v>
      </c>
      <c r="AE54" s="6"/>
      <c r="AF54" s="5" t="s">
        <v>99</v>
      </c>
      <c r="AG54" s="4" t="s">
        <v>1127</v>
      </c>
    </row>
    <row r="55" spans="1:33" s="4" customFormat="1" ht="40.5" customHeight="1" x14ac:dyDescent="0.25">
      <c r="A55" s="5" t="s">
        <v>86</v>
      </c>
      <c r="B55" s="5" t="s">
        <v>1339</v>
      </c>
      <c r="C55" s="7">
        <v>44208</v>
      </c>
      <c r="D55" s="5" t="s">
        <v>566</v>
      </c>
      <c r="E55" s="8" t="s">
        <v>1340</v>
      </c>
      <c r="F55" s="5" t="s">
        <v>1337</v>
      </c>
      <c r="G55" s="5" t="s">
        <v>1339</v>
      </c>
      <c r="H55" s="5"/>
      <c r="I55" s="13"/>
      <c r="J55" s="7"/>
      <c r="K55" s="5" t="s">
        <v>4</v>
      </c>
      <c r="L55" s="5" t="s">
        <v>27</v>
      </c>
      <c r="M55" s="5" t="s">
        <v>28</v>
      </c>
      <c r="N55" s="14">
        <f>+IF(Tabla24[[#This Row],[DÍAS PENDIENTES DE EJECUCIÓN]]&lt;=0,1,($Q$1-Tabla24[[#This Row],[FECHA ACTA DE INICIO]])/(Tabla24[[#This Row],[FECHA DE TERMINACIÓN  DEL CONTRATO ]]-Tabla24[[#This Row],[FECHA ACTA DE INICIO]]))</f>
        <v>1</v>
      </c>
      <c r="O55" s="10">
        <v>44466667</v>
      </c>
      <c r="P55" s="7">
        <v>44208</v>
      </c>
      <c r="Q55" s="5" t="s">
        <v>1250</v>
      </c>
      <c r="R55" s="9">
        <f>+IF(Tabla24[[#This Row],[ESTADO ACTUAL DEL CONTRATO ]]="LIQUIDADO",0,Tabla24[[#This Row],[FECHA DE TERMINACIÓN  DEL CONTRATO ]]-$Q$1)</f>
        <v>0</v>
      </c>
      <c r="S55" s="7">
        <v>44439</v>
      </c>
      <c r="T55" s="5" t="s">
        <v>1124</v>
      </c>
      <c r="U55" s="5" t="s">
        <v>99</v>
      </c>
      <c r="V55" s="5" t="s">
        <v>1341</v>
      </c>
      <c r="W55" s="4" t="s">
        <v>100</v>
      </c>
      <c r="X55" s="5"/>
      <c r="Y55" s="5"/>
      <c r="Z55" s="5"/>
      <c r="AA55" s="5" t="s">
        <v>1342</v>
      </c>
      <c r="AB55" s="3" t="s">
        <v>99</v>
      </c>
      <c r="AC55" s="7">
        <v>44222</v>
      </c>
      <c r="AD55" s="7" t="s">
        <v>99</v>
      </c>
      <c r="AE55" s="6">
        <v>44439</v>
      </c>
      <c r="AF55" s="5" t="s">
        <v>99</v>
      </c>
      <c r="AG55" s="4" t="s">
        <v>1127</v>
      </c>
    </row>
    <row r="56" spans="1:33" s="4" customFormat="1" ht="40.5" customHeight="1" x14ac:dyDescent="0.25">
      <c r="A56" s="5" t="s">
        <v>86</v>
      </c>
      <c r="B56" s="5" t="s">
        <v>1343</v>
      </c>
      <c r="C56" s="7">
        <v>44208</v>
      </c>
      <c r="D56" s="5" t="s">
        <v>1344</v>
      </c>
      <c r="E56" s="8">
        <v>1020441843</v>
      </c>
      <c r="F56" s="5" t="s">
        <v>1345</v>
      </c>
      <c r="G56" s="5" t="s">
        <v>1343</v>
      </c>
      <c r="H56" s="5"/>
      <c r="I56" s="13"/>
      <c r="J56" s="7"/>
      <c r="K56" s="5" t="s">
        <v>4</v>
      </c>
      <c r="L56" s="5" t="s">
        <v>27</v>
      </c>
      <c r="M56" s="5" t="s">
        <v>18</v>
      </c>
      <c r="N56" s="14">
        <f ca="1">+IF(Tabla24[[#This Row],[DÍAS PENDIENTES DE EJECUCIÓN]]&lt;=0,1,($Q$1-Tabla24[[#This Row],[FECHA ACTA DE INICIO]])/(Tabla24[[#This Row],[FECHA DE TERMINACIÓN  DEL CONTRATO ]]-Tabla24[[#This Row],[FECHA ACTA DE INICIO]]))</f>
        <v>1</v>
      </c>
      <c r="O56" s="10">
        <v>14166667</v>
      </c>
      <c r="P56" s="7">
        <v>44208</v>
      </c>
      <c r="Q56" s="5" t="s">
        <v>182</v>
      </c>
      <c r="R56" s="9">
        <f ca="1">+IF(Tabla24[[#This Row],[ESTADO ACTUAL DEL CONTRATO ]]="LIQUIDADO",0,Tabla24[[#This Row],[FECHA DE TERMINACIÓN  DEL CONTRATO ]]-$Q$1)</f>
        <v>-1120</v>
      </c>
      <c r="S56" s="7">
        <v>44377</v>
      </c>
      <c r="T56" s="5" t="s">
        <v>99</v>
      </c>
      <c r="U56" s="5" t="s">
        <v>99</v>
      </c>
      <c r="V56" s="5" t="s">
        <v>99</v>
      </c>
      <c r="W56" s="4" t="s">
        <v>100</v>
      </c>
      <c r="X56" s="5"/>
      <c r="Y56" s="5"/>
      <c r="Z56" s="5"/>
      <c r="AA56" s="5" t="s">
        <v>1346</v>
      </c>
      <c r="AB56" s="3" t="s">
        <v>99</v>
      </c>
      <c r="AC56" s="7">
        <v>44237</v>
      </c>
      <c r="AD56" s="7" t="s">
        <v>99</v>
      </c>
      <c r="AE56" s="6"/>
      <c r="AF56" s="5" t="s">
        <v>99</v>
      </c>
      <c r="AG56" s="4" t="s">
        <v>1127</v>
      </c>
    </row>
    <row r="57" spans="1:33" s="4" customFormat="1" ht="40.5" customHeight="1" x14ac:dyDescent="0.25">
      <c r="A57" s="5" t="s">
        <v>86</v>
      </c>
      <c r="B57" s="5" t="s">
        <v>1347</v>
      </c>
      <c r="C57" s="7">
        <v>44214</v>
      </c>
      <c r="D57" s="5" t="s">
        <v>1348</v>
      </c>
      <c r="E57" s="8">
        <v>8163173</v>
      </c>
      <c r="F57" s="5" t="s">
        <v>1171</v>
      </c>
      <c r="G57" s="5" t="s">
        <v>1347</v>
      </c>
      <c r="H57" s="5"/>
      <c r="I57" s="13"/>
      <c r="J57" s="7"/>
      <c r="K57" s="5" t="s">
        <v>4</v>
      </c>
      <c r="L57" s="5" t="s">
        <v>27</v>
      </c>
      <c r="M57" s="5" t="s">
        <v>18</v>
      </c>
      <c r="N57" s="14">
        <f ca="1">+IF(Tabla24[[#This Row],[DÍAS PENDIENTES DE EJECUCIÓN]]&lt;=0,1,($Q$1-Tabla24[[#This Row],[FECHA ACTA DE INICIO]])/(Tabla24[[#This Row],[FECHA DE TERMINACIÓN  DEL CONTRATO ]]-Tabla24[[#This Row],[FECHA ACTA DE INICIO]]))</f>
        <v>1</v>
      </c>
      <c r="O57" s="10">
        <v>38826667</v>
      </c>
      <c r="P57" s="7">
        <v>44214</v>
      </c>
      <c r="Q57" s="5" t="s">
        <v>1349</v>
      </c>
      <c r="R57" s="9">
        <f ca="1">+IF(Tabla24[[#This Row],[ESTADO ACTUAL DEL CONTRATO ]]="LIQUIDADO",0,Tabla24[[#This Row],[FECHA DE TERMINACIÓN  DEL CONTRATO ]]-$Q$1)</f>
        <v>-1058</v>
      </c>
      <c r="S57" s="7">
        <v>44439</v>
      </c>
      <c r="T57" s="5" t="s">
        <v>1124</v>
      </c>
      <c r="U57" s="5" t="s">
        <v>99</v>
      </c>
      <c r="V57" s="5" t="s">
        <v>1271</v>
      </c>
      <c r="W57" s="4" t="s">
        <v>100</v>
      </c>
      <c r="X57" s="5"/>
      <c r="Y57" s="5"/>
      <c r="Z57" s="5"/>
      <c r="AA57" s="5" t="s">
        <v>1350</v>
      </c>
      <c r="AB57" s="3" t="s">
        <v>99</v>
      </c>
      <c r="AC57" s="7">
        <v>44217</v>
      </c>
      <c r="AD57" s="7" t="s">
        <v>99</v>
      </c>
      <c r="AE57" s="6"/>
      <c r="AF57" s="5" t="s">
        <v>99</v>
      </c>
      <c r="AG57" s="4" t="s">
        <v>1127</v>
      </c>
    </row>
    <row r="58" spans="1:33" s="4" customFormat="1" ht="40.5" customHeight="1" x14ac:dyDescent="0.25">
      <c r="A58" s="5" t="s">
        <v>86</v>
      </c>
      <c r="B58" s="5" t="s">
        <v>1351</v>
      </c>
      <c r="C58" s="7">
        <v>44214</v>
      </c>
      <c r="D58" s="5" t="s">
        <v>1352</v>
      </c>
      <c r="E58" s="8">
        <v>1037595598</v>
      </c>
      <c r="F58" s="5" t="s">
        <v>1353</v>
      </c>
      <c r="G58" s="5" t="s">
        <v>1351</v>
      </c>
      <c r="H58" s="5"/>
      <c r="I58" s="13"/>
      <c r="J58" s="7"/>
      <c r="K58" s="5" t="s">
        <v>4</v>
      </c>
      <c r="L58" s="5" t="s">
        <v>27</v>
      </c>
      <c r="M58" s="5" t="s">
        <v>18</v>
      </c>
      <c r="N58" s="14">
        <f ca="1">+IF(Tabla24[[#This Row],[DÍAS PENDIENTES DE EJECUCIÓN]]&lt;=0,1,($Q$1-Tabla24[[#This Row],[FECHA ACTA DE INICIO]])/(Tabla24[[#This Row],[FECHA DE TERMINACIÓN  DEL CONTRATO ]]-Tabla24[[#This Row],[FECHA ACTA DE INICIO]]))</f>
        <v>1</v>
      </c>
      <c r="O58" s="10">
        <v>13566667</v>
      </c>
      <c r="P58" s="7">
        <v>44214</v>
      </c>
      <c r="Q58" s="5" t="s">
        <v>1354</v>
      </c>
      <c r="R58" s="9">
        <f ca="1">+IF(Tabla24[[#This Row],[ESTADO ACTUAL DEL CONTRATO ]]="LIQUIDADO",0,Tabla24[[#This Row],[FECHA DE TERMINACIÓN  DEL CONTRATO ]]-$Q$1)</f>
        <v>-1211</v>
      </c>
      <c r="S58" s="7">
        <v>44286</v>
      </c>
      <c r="T58" s="5" t="s">
        <v>99</v>
      </c>
      <c r="U58" s="5" t="s">
        <v>99</v>
      </c>
      <c r="V58" s="5" t="s">
        <v>99</v>
      </c>
      <c r="W58" s="4" t="s">
        <v>100</v>
      </c>
      <c r="X58" s="5"/>
      <c r="Y58" s="5"/>
      <c r="Z58" s="5"/>
      <c r="AA58" s="5" t="s">
        <v>1355</v>
      </c>
      <c r="AB58" s="3" t="s">
        <v>99</v>
      </c>
      <c r="AC58" s="7">
        <v>44217</v>
      </c>
      <c r="AD58" s="7" t="s">
        <v>99</v>
      </c>
      <c r="AE58" s="6"/>
      <c r="AF58" s="5" t="s">
        <v>1356</v>
      </c>
      <c r="AG58" s="4" t="s">
        <v>1127</v>
      </c>
    </row>
    <row r="59" spans="1:33" s="4" customFormat="1" ht="40.5" customHeight="1" x14ac:dyDescent="0.25">
      <c r="A59" s="5" t="s">
        <v>86</v>
      </c>
      <c r="B59" s="5" t="s">
        <v>1357</v>
      </c>
      <c r="C59" s="7">
        <v>44214</v>
      </c>
      <c r="D59" s="5" t="s">
        <v>1358</v>
      </c>
      <c r="E59" s="8">
        <v>42731872</v>
      </c>
      <c r="F59" s="5" t="s">
        <v>1359</v>
      </c>
      <c r="G59" s="5" t="s">
        <v>1357</v>
      </c>
      <c r="H59" s="5"/>
      <c r="I59" s="13"/>
      <c r="J59" s="7"/>
      <c r="K59" s="5" t="s">
        <v>4</v>
      </c>
      <c r="L59" s="5" t="s">
        <v>27</v>
      </c>
      <c r="M59" s="5" t="s">
        <v>18</v>
      </c>
      <c r="N59" s="14">
        <f ca="1">+IF(Tabla24[[#This Row],[DÍAS PENDIENTES DE EJECUCIÓN]]&lt;=0,1,($Q$1-Tabla24[[#This Row],[FECHA ACTA DE INICIO]])/(Tabla24[[#This Row],[FECHA DE TERMINACIÓN  DEL CONTRATO ]]-Tabla24[[#This Row],[FECHA ACTA DE INICIO]]))</f>
        <v>1</v>
      </c>
      <c r="O59" s="10">
        <v>33600000</v>
      </c>
      <c r="P59" s="7">
        <v>44214</v>
      </c>
      <c r="Q59" s="5" t="s">
        <v>1349</v>
      </c>
      <c r="R59" s="9">
        <f ca="1">+IF(Tabla24[[#This Row],[ESTADO ACTUAL DEL CONTRATO ]]="LIQUIDADO",0,Tabla24[[#This Row],[FECHA DE TERMINACIÓN  DEL CONTRATO ]]-$Q$1)</f>
        <v>-1058</v>
      </c>
      <c r="S59" s="7">
        <v>44439</v>
      </c>
      <c r="T59" s="5" t="s">
        <v>1124</v>
      </c>
      <c r="U59" s="5" t="s">
        <v>99</v>
      </c>
      <c r="V59" s="5" t="s">
        <v>1148</v>
      </c>
      <c r="W59" s="4" t="s">
        <v>100</v>
      </c>
      <c r="X59" s="5"/>
      <c r="Y59" s="5"/>
      <c r="Z59" s="5"/>
      <c r="AA59" s="5" t="s">
        <v>1360</v>
      </c>
      <c r="AB59" s="3" t="s">
        <v>99</v>
      </c>
      <c r="AC59" s="7">
        <v>44217</v>
      </c>
      <c r="AD59" s="7" t="s">
        <v>99</v>
      </c>
      <c r="AE59" s="6"/>
      <c r="AF59" s="5" t="s">
        <v>99</v>
      </c>
      <c r="AG59" s="4" t="s">
        <v>1127</v>
      </c>
    </row>
    <row r="60" spans="1:33" s="4" customFormat="1" ht="40.5" customHeight="1" x14ac:dyDescent="0.25">
      <c r="A60" s="5" t="s">
        <v>86</v>
      </c>
      <c r="B60" s="5" t="s">
        <v>1361</v>
      </c>
      <c r="C60" s="7">
        <v>44214</v>
      </c>
      <c r="D60" s="5" t="s">
        <v>1362</v>
      </c>
      <c r="E60" s="8">
        <v>44002742</v>
      </c>
      <c r="F60" s="5" t="s">
        <v>1363</v>
      </c>
      <c r="G60" s="5" t="s">
        <v>1361</v>
      </c>
      <c r="H60" s="5"/>
      <c r="I60" s="13"/>
      <c r="J60" s="7"/>
      <c r="K60" s="5" t="s">
        <v>4</v>
      </c>
      <c r="L60" s="5" t="s">
        <v>27</v>
      </c>
      <c r="M60" s="5" t="s">
        <v>18</v>
      </c>
      <c r="N60" s="14">
        <f ca="1">+IF(Tabla24[[#This Row],[DÍAS PENDIENTES DE EJECUCIÓN]]&lt;=0,1,($Q$1-Tabla24[[#This Row],[FECHA ACTA DE INICIO]])/(Tabla24[[#This Row],[FECHA DE TERMINACIÓN  DEL CONTRATO ]]-Tabla24[[#This Row],[FECHA ACTA DE INICIO]]))</f>
        <v>1</v>
      </c>
      <c r="O60" s="10">
        <v>9360000</v>
      </c>
      <c r="P60" s="7">
        <v>44214</v>
      </c>
      <c r="Q60" s="5" t="s">
        <v>1364</v>
      </c>
      <c r="R60" s="9">
        <f ca="1">+IF(Tabla24[[#This Row],[ESTADO ACTUAL DEL CONTRATO ]]="LIQUIDADO",0,Tabla24[[#This Row],[FECHA DE TERMINACIÓN  DEL CONTRATO ]]-$Q$1)</f>
        <v>-1237</v>
      </c>
      <c r="S60" s="7">
        <v>44260</v>
      </c>
      <c r="T60" s="5" t="s">
        <v>99</v>
      </c>
      <c r="U60" s="5" t="s">
        <v>99</v>
      </c>
      <c r="V60" s="5" t="s">
        <v>99</v>
      </c>
      <c r="W60" s="4" t="s">
        <v>100</v>
      </c>
      <c r="X60" s="5"/>
      <c r="Y60" s="5"/>
      <c r="Z60" s="5"/>
      <c r="AA60" s="5" t="s">
        <v>1365</v>
      </c>
      <c r="AB60" s="3" t="s">
        <v>99</v>
      </c>
      <c r="AC60" s="7">
        <v>44217</v>
      </c>
      <c r="AD60" s="7" t="s">
        <v>99</v>
      </c>
      <c r="AE60" s="6"/>
      <c r="AF60" s="5" t="s">
        <v>1356</v>
      </c>
      <c r="AG60" s="4" t="s">
        <v>1127</v>
      </c>
    </row>
    <row r="61" spans="1:33" s="4" customFormat="1" ht="40.5" customHeight="1" x14ac:dyDescent="0.25">
      <c r="A61" s="5" t="s">
        <v>86</v>
      </c>
      <c r="B61" s="5" t="s">
        <v>1366</v>
      </c>
      <c r="C61" s="7">
        <v>44214</v>
      </c>
      <c r="D61" s="5" t="s">
        <v>1367</v>
      </c>
      <c r="E61" s="8">
        <v>42825711</v>
      </c>
      <c r="F61" s="5" t="s">
        <v>1368</v>
      </c>
      <c r="G61" s="5" t="s">
        <v>1366</v>
      </c>
      <c r="H61" s="5"/>
      <c r="I61" s="13"/>
      <c r="J61" s="7"/>
      <c r="K61" s="5" t="s">
        <v>4</v>
      </c>
      <c r="L61" s="5" t="s">
        <v>27</v>
      </c>
      <c r="M61" s="5" t="s">
        <v>18</v>
      </c>
      <c r="N61" s="14">
        <f ca="1">+IF(Tabla24[[#This Row],[DÍAS PENDIENTES DE EJECUCIÓN]]&lt;=0,1,($Q$1-Tabla24[[#This Row],[FECHA ACTA DE INICIO]])/(Tabla24[[#This Row],[FECHA DE TERMINACIÓN  DEL CONTRATO ]]-Tabla24[[#This Row],[FECHA ACTA DE INICIO]]))</f>
        <v>1</v>
      </c>
      <c r="O61" s="10">
        <v>8580000</v>
      </c>
      <c r="P61" s="7">
        <v>44214</v>
      </c>
      <c r="Q61" s="5" t="s">
        <v>1369</v>
      </c>
      <c r="R61" s="9">
        <f ca="1">+IF(Tabla24[[#This Row],[ESTADO ACTUAL DEL CONTRATO ]]="LIQUIDADO",0,Tabla24[[#This Row],[FECHA DE TERMINACIÓN  DEL CONTRATO ]]-$Q$1)</f>
        <v>-1242</v>
      </c>
      <c r="S61" s="7">
        <v>44255</v>
      </c>
      <c r="T61" s="5" t="s">
        <v>99</v>
      </c>
      <c r="U61" s="5" t="s">
        <v>99</v>
      </c>
      <c r="V61" s="5" t="s">
        <v>99</v>
      </c>
      <c r="W61" s="4" t="s">
        <v>100</v>
      </c>
      <c r="X61" s="5"/>
      <c r="Y61" s="5"/>
      <c r="Z61" s="5"/>
      <c r="AA61" s="5" t="s">
        <v>1370</v>
      </c>
      <c r="AB61" s="3" t="s">
        <v>99</v>
      </c>
      <c r="AC61" s="7">
        <v>44217</v>
      </c>
      <c r="AD61" s="7" t="s">
        <v>99</v>
      </c>
      <c r="AE61" s="6"/>
      <c r="AF61" s="5" t="s">
        <v>1356</v>
      </c>
      <c r="AG61" s="4" t="s">
        <v>1127</v>
      </c>
    </row>
    <row r="62" spans="1:33" s="4" customFormat="1" ht="40.5" customHeight="1" x14ac:dyDescent="0.25">
      <c r="A62" s="5" t="s">
        <v>86</v>
      </c>
      <c r="B62" s="5" t="s">
        <v>1371</v>
      </c>
      <c r="C62" s="7">
        <v>44214</v>
      </c>
      <c r="D62" s="5" t="s">
        <v>1372</v>
      </c>
      <c r="E62" s="8">
        <v>71366197</v>
      </c>
      <c r="F62" s="5" t="s">
        <v>1171</v>
      </c>
      <c r="G62" s="5" t="s">
        <v>1371</v>
      </c>
      <c r="H62" s="5"/>
      <c r="I62" s="13"/>
      <c r="J62" s="7"/>
      <c r="K62" s="5" t="s">
        <v>4</v>
      </c>
      <c r="L62" s="5" t="s">
        <v>27</v>
      </c>
      <c r="M62" s="5" t="s">
        <v>28</v>
      </c>
      <c r="N62" s="14">
        <f>+IF(Tabla24[[#This Row],[DÍAS PENDIENTES DE EJECUCIÓN]]&lt;=0,1,($Q$1-Tabla24[[#This Row],[FECHA ACTA DE INICIO]])/(Tabla24[[#This Row],[FECHA DE TERMINACIÓN  DEL CONTRATO ]]-Tabla24[[#This Row],[FECHA ACTA DE INICIO]]))</f>
        <v>1</v>
      </c>
      <c r="O62" s="10">
        <v>43680000</v>
      </c>
      <c r="P62" s="7">
        <v>44214</v>
      </c>
      <c r="Q62" s="5" t="s">
        <v>1373</v>
      </c>
      <c r="R62" s="9">
        <f>+IF(Tabla24[[#This Row],[ESTADO ACTUAL DEL CONTRATO ]]="LIQUIDADO",0,Tabla24[[#This Row],[FECHA DE TERMINACIÓN  DEL CONTRATO ]]-$Q$1)</f>
        <v>0</v>
      </c>
      <c r="S62" s="7">
        <v>44439</v>
      </c>
      <c r="T62" s="5" t="s">
        <v>1124</v>
      </c>
      <c r="U62" s="5" t="s">
        <v>99</v>
      </c>
      <c r="V62" s="5" t="s">
        <v>1160</v>
      </c>
      <c r="W62" s="4" t="s">
        <v>100</v>
      </c>
      <c r="X62" s="5"/>
      <c r="Y62" s="5"/>
      <c r="Z62" s="5"/>
      <c r="AA62" s="5" t="s">
        <v>1374</v>
      </c>
      <c r="AB62" s="3" t="s">
        <v>99</v>
      </c>
      <c r="AC62" s="7">
        <v>44217</v>
      </c>
      <c r="AD62" s="7" t="s">
        <v>99</v>
      </c>
      <c r="AE62" s="6">
        <v>44439</v>
      </c>
      <c r="AF62" s="5" t="s">
        <v>99</v>
      </c>
      <c r="AG62" s="4" t="s">
        <v>1127</v>
      </c>
    </row>
    <row r="63" spans="1:33" s="4" customFormat="1" ht="40.5" customHeight="1" x14ac:dyDescent="0.25">
      <c r="A63" s="5" t="s">
        <v>86</v>
      </c>
      <c r="B63" s="5" t="s">
        <v>1375</v>
      </c>
      <c r="C63" s="7">
        <v>44214</v>
      </c>
      <c r="D63" s="5" t="s">
        <v>348</v>
      </c>
      <c r="E63" s="8">
        <v>43094491</v>
      </c>
      <c r="F63" s="5" t="s">
        <v>1167</v>
      </c>
      <c r="G63" s="5" t="s">
        <v>1375</v>
      </c>
      <c r="H63" s="5"/>
      <c r="I63" s="13"/>
      <c r="J63" s="7"/>
      <c r="K63" s="5" t="s">
        <v>4</v>
      </c>
      <c r="L63" s="5" t="s">
        <v>27</v>
      </c>
      <c r="M63" s="5" t="s">
        <v>28</v>
      </c>
      <c r="N63" s="14">
        <f>+IF(Tabla24[[#This Row],[DÍAS PENDIENTES DE EJECUCIÓN]]&lt;=0,1,($Q$1-Tabla24[[#This Row],[FECHA ACTA DE INICIO]])/(Tabla24[[#This Row],[FECHA DE TERMINACIÓN  DEL CONTRATO ]]-Tabla24[[#This Row],[FECHA ACTA DE INICIO]]))</f>
        <v>1</v>
      </c>
      <c r="O63" s="10">
        <v>43680000</v>
      </c>
      <c r="P63" s="7">
        <v>44214</v>
      </c>
      <c r="Q63" s="5" t="s">
        <v>1349</v>
      </c>
      <c r="R63" s="9">
        <f>+IF(Tabla24[[#This Row],[ESTADO ACTUAL DEL CONTRATO ]]="LIQUIDADO",0,Tabla24[[#This Row],[FECHA DE TERMINACIÓN  DEL CONTRATO ]]-$Q$1)</f>
        <v>0</v>
      </c>
      <c r="S63" s="7">
        <v>44439</v>
      </c>
      <c r="T63" s="5" t="s">
        <v>1124</v>
      </c>
      <c r="U63" s="5" t="s">
        <v>99</v>
      </c>
      <c r="V63" s="5" t="s">
        <v>1160</v>
      </c>
      <c r="W63" s="4" t="s">
        <v>100</v>
      </c>
      <c r="X63" s="5"/>
      <c r="Y63" s="5"/>
      <c r="Z63" s="5"/>
      <c r="AA63" s="5" t="s">
        <v>1376</v>
      </c>
      <c r="AB63" s="3" t="s">
        <v>99</v>
      </c>
      <c r="AC63" s="7">
        <v>44226</v>
      </c>
      <c r="AD63" s="7" t="s">
        <v>99</v>
      </c>
      <c r="AE63" s="6">
        <v>44439</v>
      </c>
      <c r="AF63" s="5" t="s">
        <v>99</v>
      </c>
      <c r="AG63" s="4" t="s">
        <v>1127</v>
      </c>
    </row>
    <row r="64" spans="1:33" s="4" customFormat="1" ht="40.5" customHeight="1" x14ac:dyDescent="0.25">
      <c r="A64" s="5" t="s">
        <v>86</v>
      </c>
      <c r="B64" s="5" t="s">
        <v>1377</v>
      </c>
      <c r="C64" s="7">
        <v>44214</v>
      </c>
      <c r="D64" s="5" t="s">
        <v>1378</v>
      </c>
      <c r="E64" s="8">
        <v>98573760</v>
      </c>
      <c r="F64" s="5" t="s">
        <v>1379</v>
      </c>
      <c r="G64" s="5" t="s">
        <v>1377</v>
      </c>
      <c r="H64" s="5"/>
      <c r="I64" s="13"/>
      <c r="J64" s="7"/>
      <c r="K64" s="5" t="s">
        <v>4</v>
      </c>
      <c r="L64" s="5" t="s">
        <v>27</v>
      </c>
      <c r="M64" s="5" t="s">
        <v>28</v>
      </c>
      <c r="N64" s="14">
        <f>+IF(Tabla24[[#This Row],[DÍAS PENDIENTES DE EJECUCIÓN]]&lt;=0,1,($Q$1-Tabla24[[#This Row],[FECHA ACTA DE INICIO]])/(Tabla24[[#This Row],[FECHA DE TERMINACIÓN  DEL CONTRATO ]]-Tabla24[[#This Row],[FECHA ACTA DE INICIO]]))</f>
        <v>1</v>
      </c>
      <c r="O64" s="10">
        <v>55253333</v>
      </c>
      <c r="P64" s="7">
        <v>44214</v>
      </c>
      <c r="Q64" s="5" t="s">
        <v>1349</v>
      </c>
      <c r="R64" s="9">
        <f>+IF(Tabla24[[#This Row],[ESTADO ACTUAL DEL CONTRATO ]]="LIQUIDADO",0,Tabla24[[#This Row],[FECHA DE TERMINACIÓN  DEL CONTRATO ]]-$Q$1)</f>
        <v>0</v>
      </c>
      <c r="S64" s="7">
        <v>44439</v>
      </c>
      <c r="T64" s="5" t="s">
        <v>1124</v>
      </c>
      <c r="U64" s="5" t="s">
        <v>99</v>
      </c>
      <c r="V64" s="5" t="s">
        <v>1380</v>
      </c>
      <c r="W64" s="4" t="s">
        <v>100</v>
      </c>
      <c r="X64" s="5"/>
      <c r="Y64" s="5"/>
      <c r="Z64" s="5"/>
      <c r="AA64" s="5" t="s">
        <v>1381</v>
      </c>
      <c r="AB64" s="3" t="s">
        <v>99</v>
      </c>
      <c r="AC64" s="7">
        <v>44217</v>
      </c>
      <c r="AD64" s="7" t="s">
        <v>99</v>
      </c>
      <c r="AE64" s="6">
        <v>44439</v>
      </c>
      <c r="AF64" s="5" t="s">
        <v>99</v>
      </c>
      <c r="AG64" s="4" t="s">
        <v>1127</v>
      </c>
    </row>
    <row r="65" spans="1:34" s="4" customFormat="1" ht="40.5" customHeight="1" x14ac:dyDescent="0.25">
      <c r="A65" s="5" t="s">
        <v>86</v>
      </c>
      <c r="B65" s="5" t="s">
        <v>1382</v>
      </c>
      <c r="C65" s="7">
        <v>44214</v>
      </c>
      <c r="D65" s="5" t="s">
        <v>1383</v>
      </c>
      <c r="E65" s="8">
        <v>8401389</v>
      </c>
      <c r="F65" s="5" t="s">
        <v>1245</v>
      </c>
      <c r="G65" s="5" t="s">
        <v>1382</v>
      </c>
      <c r="H65" s="5"/>
      <c r="I65" s="13"/>
      <c r="J65" s="7"/>
      <c r="K65" s="5" t="s">
        <v>4</v>
      </c>
      <c r="L65" s="5" t="s">
        <v>27</v>
      </c>
      <c r="M65" s="5" t="s">
        <v>18</v>
      </c>
      <c r="N65" s="14">
        <f ca="1">+IF(Tabla24[[#This Row],[DÍAS PENDIENTES DE EJECUCIÓN]]&lt;=0,1,($Q$1-Tabla24[[#This Row],[FECHA ACTA DE INICIO]])/(Tabla24[[#This Row],[FECHA DE TERMINACIÓN  DEL CONTRATO ]]-Tabla24[[#This Row],[FECHA ACTA DE INICIO]]))</f>
        <v>1</v>
      </c>
      <c r="O65" s="10">
        <v>11480000</v>
      </c>
      <c r="P65" s="7">
        <v>44214</v>
      </c>
      <c r="Q65" s="5" t="s">
        <v>1384</v>
      </c>
      <c r="R65" s="9">
        <f ca="1">+IF(Tabla24[[#This Row],[ESTADO ACTUAL DEL CONTRATO ]]="LIQUIDADO",0,Tabla24[[#This Row],[FECHA DE TERMINACIÓN  DEL CONTRATO ]]-$Q$1)</f>
        <v>-1120</v>
      </c>
      <c r="S65" s="7">
        <v>44377</v>
      </c>
      <c r="T65" s="5" t="s">
        <v>99</v>
      </c>
      <c r="U65" s="5" t="s">
        <v>99</v>
      </c>
      <c r="V65" s="5" t="s">
        <v>99</v>
      </c>
      <c r="W65" s="4" t="s">
        <v>100</v>
      </c>
      <c r="X65" s="5"/>
      <c r="Y65" s="5"/>
      <c r="Z65" s="5"/>
      <c r="AA65" s="5" t="s">
        <v>1385</v>
      </c>
      <c r="AB65" s="3" t="s">
        <v>99</v>
      </c>
      <c r="AC65" s="7">
        <v>44217</v>
      </c>
      <c r="AD65" s="7" t="s">
        <v>99</v>
      </c>
      <c r="AE65" s="6"/>
      <c r="AF65" s="5" t="s">
        <v>99</v>
      </c>
      <c r="AG65" s="4" t="s">
        <v>1127</v>
      </c>
    </row>
    <row r="66" spans="1:34" s="4" customFormat="1" ht="40.5" customHeight="1" x14ac:dyDescent="0.25">
      <c r="A66" s="5" t="s">
        <v>86</v>
      </c>
      <c r="B66" s="5" t="s">
        <v>1386</v>
      </c>
      <c r="C66" s="7">
        <v>44214</v>
      </c>
      <c r="D66" s="5" t="s">
        <v>1387</v>
      </c>
      <c r="E66" s="8">
        <v>71585810</v>
      </c>
      <c r="F66" s="5" t="s">
        <v>1388</v>
      </c>
      <c r="G66" s="5" t="s">
        <v>1386</v>
      </c>
      <c r="H66" s="5"/>
      <c r="I66" s="13"/>
      <c r="J66" s="7"/>
      <c r="K66" s="5" t="s">
        <v>4</v>
      </c>
      <c r="L66" s="5" t="s">
        <v>27</v>
      </c>
      <c r="M66" s="5" t="s">
        <v>18</v>
      </c>
      <c r="N66" s="14">
        <f ca="1">+IF(Tabla24[[#This Row],[DÍAS PENDIENTES DE EJECUCIÓN]]&lt;=0,1,($Q$1-Tabla24[[#This Row],[FECHA ACTA DE INICIO]])/(Tabla24[[#This Row],[FECHA DE TERMINACIÓN  DEL CONTRATO ]]-Tabla24[[#This Row],[FECHA ACTA DE INICIO]]))</f>
        <v>1</v>
      </c>
      <c r="O66" s="10">
        <v>16946667</v>
      </c>
      <c r="P66" s="7">
        <v>44214</v>
      </c>
      <c r="Q66" s="5" t="s">
        <v>1384</v>
      </c>
      <c r="R66" s="9">
        <f ca="1">+IF(Tabla24[[#This Row],[ESTADO ACTUAL DEL CONTRATO ]]="LIQUIDADO",0,Tabla24[[#This Row],[FECHA DE TERMINACIÓN  DEL CONTRATO ]]-$Q$1)</f>
        <v>-1120</v>
      </c>
      <c r="S66" s="7">
        <v>44377</v>
      </c>
      <c r="T66" s="5" t="s">
        <v>99</v>
      </c>
      <c r="U66" s="5" t="s">
        <v>99</v>
      </c>
      <c r="V66" s="5" t="s">
        <v>99</v>
      </c>
      <c r="W66" s="4" t="s">
        <v>100</v>
      </c>
      <c r="X66" s="5"/>
      <c r="Y66" s="5"/>
      <c r="Z66" s="5"/>
      <c r="AA66" s="5" t="s">
        <v>1389</v>
      </c>
      <c r="AB66" s="3" t="s">
        <v>99</v>
      </c>
      <c r="AC66" s="7">
        <v>44217</v>
      </c>
      <c r="AD66" s="7" t="s">
        <v>99</v>
      </c>
      <c r="AE66" s="6"/>
      <c r="AF66" s="5" t="s">
        <v>99</v>
      </c>
      <c r="AG66" s="4" t="s">
        <v>1127</v>
      </c>
    </row>
    <row r="67" spans="1:34" s="4" customFormat="1" ht="40.5" customHeight="1" x14ac:dyDescent="0.25">
      <c r="A67" s="5" t="s">
        <v>86</v>
      </c>
      <c r="B67" s="5" t="s">
        <v>1390</v>
      </c>
      <c r="C67" s="7">
        <v>44214</v>
      </c>
      <c r="D67" s="5" t="s">
        <v>1391</v>
      </c>
      <c r="E67" s="8">
        <v>71214553</v>
      </c>
      <c r="F67" s="5" t="s">
        <v>1359</v>
      </c>
      <c r="G67" s="5" t="s">
        <v>1390</v>
      </c>
      <c r="H67" s="5"/>
      <c r="I67" s="13"/>
      <c r="J67" s="7"/>
      <c r="K67" s="5" t="s">
        <v>4</v>
      </c>
      <c r="L67" s="5" t="s">
        <v>27</v>
      </c>
      <c r="M67" s="5" t="s">
        <v>18</v>
      </c>
      <c r="N67" s="14">
        <f ca="1">+IF(Tabla24[[#This Row],[DÍAS PENDIENTES DE EJECUCIÓN]]&lt;=0,1,($Q$1-Tabla24[[#This Row],[FECHA ACTA DE INICIO]])/(Tabla24[[#This Row],[FECHA DE TERMINACIÓN  DEL CONTRATO ]]-Tabla24[[#This Row],[FECHA ACTA DE INICIO]]))</f>
        <v>1</v>
      </c>
      <c r="O67" s="10">
        <v>22413333</v>
      </c>
      <c r="P67" s="7">
        <v>44214</v>
      </c>
      <c r="Q67" s="5" t="s">
        <v>1384</v>
      </c>
      <c r="R67" s="9">
        <f ca="1">+IF(Tabla24[[#This Row],[ESTADO ACTUAL DEL CONTRATO ]]="LIQUIDADO",0,Tabla24[[#This Row],[FECHA DE TERMINACIÓN  DEL CONTRATO ]]-$Q$1)</f>
        <v>-1120</v>
      </c>
      <c r="S67" s="7">
        <v>44377</v>
      </c>
      <c r="T67" s="5" t="s">
        <v>99</v>
      </c>
      <c r="U67" s="5" t="s">
        <v>99</v>
      </c>
      <c r="V67" s="5" t="s">
        <v>99</v>
      </c>
      <c r="W67" s="4" t="s">
        <v>100</v>
      </c>
      <c r="X67" s="5"/>
      <c r="Y67" s="5"/>
      <c r="Z67" s="5"/>
      <c r="AA67" s="5" t="s">
        <v>1392</v>
      </c>
      <c r="AB67" s="3" t="s">
        <v>99</v>
      </c>
      <c r="AC67" s="7">
        <v>44217</v>
      </c>
      <c r="AD67" s="7" t="s">
        <v>99</v>
      </c>
      <c r="AE67" s="6"/>
      <c r="AF67" s="5" t="s">
        <v>99</v>
      </c>
      <c r="AG67" s="4" t="s">
        <v>1127</v>
      </c>
    </row>
    <row r="68" spans="1:34" s="4" customFormat="1" ht="40.5" customHeight="1" x14ac:dyDescent="0.25">
      <c r="A68" s="5" t="s">
        <v>86</v>
      </c>
      <c r="B68" s="5" t="s">
        <v>1393</v>
      </c>
      <c r="C68" s="7">
        <v>44214</v>
      </c>
      <c r="D68" s="5" t="s">
        <v>1394</v>
      </c>
      <c r="E68" s="8">
        <v>1152434475</v>
      </c>
      <c r="F68" s="5" t="s">
        <v>1395</v>
      </c>
      <c r="G68" s="5" t="s">
        <v>1393</v>
      </c>
      <c r="H68" s="5"/>
      <c r="I68" s="13"/>
      <c r="J68" s="7"/>
      <c r="K68" s="5" t="s">
        <v>4</v>
      </c>
      <c r="L68" s="5" t="s">
        <v>27</v>
      </c>
      <c r="M68" s="5" t="s">
        <v>18</v>
      </c>
      <c r="N68" s="14">
        <f ca="1">+IF(Tabla24[[#This Row],[DÍAS PENDIENTES DE EJECUCIÓN]]&lt;=0,1,($Q$1-Tabla24[[#This Row],[FECHA ACTA DE INICIO]])/(Tabla24[[#This Row],[FECHA DE TERMINACIÓN  DEL CONTRATO ]]-Tabla24[[#This Row],[FECHA ACTA DE INICIO]]))</f>
        <v>1</v>
      </c>
      <c r="O68" s="10">
        <v>11480000</v>
      </c>
      <c r="P68" s="7">
        <v>44214</v>
      </c>
      <c r="Q68" s="5" t="s">
        <v>1384</v>
      </c>
      <c r="R68" s="9">
        <f ca="1">+IF(Tabla24[[#This Row],[ESTADO ACTUAL DEL CONTRATO ]]="LIQUIDADO",0,Tabla24[[#This Row],[FECHA DE TERMINACIÓN  DEL CONTRATO ]]-$Q$1)</f>
        <v>-1120</v>
      </c>
      <c r="S68" s="7">
        <v>44377</v>
      </c>
      <c r="T68" s="5" t="s">
        <v>99</v>
      </c>
      <c r="U68" s="5" t="s">
        <v>99</v>
      </c>
      <c r="V68" s="5" t="s">
        <v>99</v>
      </c>
      <c r="W68" s="4" t="s">
        <v>100</v>
      </c>
      <c r="X68" s="5"/>
      <c r="Y68" s="5"/>
      <c r="Z68" s="5"/>
      <c r="AA68" s="5" t="s">
        <v>1396</v>
      </c>
      <c r="AB68" s="3" t="s">
        <v>99</v>
      </c>
      <c r="AC68" s="7">
        <v>44217</v>
      </c>
      <c r="AD68" s="7" t="s">
        <v>99</v>
      </c>
      <c r="AE68" s="6"/>
      <c r="AF68" s="5" t="s">
        <v>99</v>
      </c>
      <c r="AG68" s="4" t="s">
        <v>1127</v>
      </c>
    </row>
    <row r="69" spans="1:34" s="4" customFormat="1" ht="40.5" customHeight="1" x14ac:dyDescent="0.25">
      <c r="A69" s="5" t="s">
        <v>86</v>
      </c>
      <c r="B69" s="5" t="s">
        <v>1397</v>
      </c>
      <c r="C69" s="7">
        <v>44214</v>
      </c>
      <c r="D69" s="5" t="s">
        <v>1398</v>
      </c>
      <c r="E69" s="8">
        <v>1020460694</v>
      </c>
      <c r="F69" s="5" t="s">
        <v>338</v>
      </c>
      <c r="G69" s="5" t="s">
        <v>1397</v>
      </c>
      <c r="H69" s="5"/>
      <c r="I69" s="13"/>
      <c r="J69" s="7"/>
      <c r="K69" s="5" t="s">
        <v>4</v>
      </c>
      <c r="L69" s="5" t="s">
        <v>27</v>
      </c>
      <c r="M69" s="5" t="s">
        <v>18</v>
      </c>
      <c r="N69" s="14">
        <f ca="1">+IF(Tabla24[[#This Row],[DÍAS PENDIENTES DE EJECUCIÓN]]&lt;=0,1,($Q$1-Tabla24[[#This Row],[FECHA ACTA DE INICIO]])/(Tabla24[[#This Row],[FECHA DE TERMINACIÓN  DEL CONTRATO ]]-Tabla24[[#This Row],[FECHA ACTA DE INICIO]]))</f>
        <v>1</v>
      </c>
      <c r="O69" s="10">
        <v>1820000</v>
      </c>
      <c r="P69" s="7">
        <v>44214</v>
      </c>
      <c r="Q69" s="5" t="s">
        <v>1399</v>
      </c>
      <c r="R69" s="9">
        <f ca="1">+IF(Tabla24[[#This Row],[ESTADO ACTUAL DEL CONTRATO ]]="LIQUIDADO",0,Tabla24[[#This Row],[FECHA DE TERMINACIÓN  DEL CONTRATO ]]-$Q$1)</f>
        <v>-1258</v>
      </c>
      <c r="S69" s="7">
        <v>44239</v>
      </c>
      <c r="T69" s="5" t="s">
        <v>99</v>
      </c>
      <c r="U69" s="5" t="s">
        <v>99</v>
      </c>
      <c r="V69" s="5" t="s">
        <v>99</v>
      </c>
      <c r="W69" s="4" t="s">
        <v>100</v>
      </c>
      <c r="X69" s="5"/>
      <c r="Y69" s="5"/>
      <c r="Z69" s="5"/>
      <c r="AA69" s="5" t="s">
        <v>1400</v>
      </c>
      <c r="AB69" s="3" t="s">
        <v>99</v>
      </c>
      <c r="AC69" s="7">
        <v>44217</v>
      </c>
      <c r="AD69" s="7" t="s">
        <v>99</v>
      </c>
      <c r="AE69" s="6"/>
      <c r="AF69" s="5" t="s">
        <v>1356</v>
      </c>
      <c r="AG69" s="4" t="s">
        <v>1127</v>
      </c>
    </row>
    <row r="70" spans="1:34" s="4" customFormat="1" ht="40.5" customHeight="1" x14ac:dyDescent="0.25">
      <c r="A70" s="5" t="s">
        <v>86</v>
      </c>
      <c r="B70" s="5" t="s">
        <v>1401</v>
      </c>
      <c r="C70" s="7">
        <v>44214</v>
      </c>
      <c r="D70" s="5" t="s">
        <v>243</v>
      </c>
      <c r="E70" s="8">
        <v>43598197</v>
      </c>
      <c r="F70" s="5" t="s">
        <v>1402</v>
      </c>
      <c r="G70" s="5" t="s">
        <v>1401</v>
      </c>
      <c r="H70" s="5"/>
      <c r="I70" s="13"/>
      <c r="J70" s="7"/>
      <c r="K70" s="5" t="s">
        <v>4</v>
      </c>
      <c r="L70" s="5" t="s">
        <v>27</v>
      </c>
      <c r="M70" s="5" t="s">
        <v>28</v>
      </c>
      <c r="N70" s="14">
        <f>+IF(Tabla24[[#This Row],[DÍAS PENDIENTES DE EJECUCIÓN]]&lt;=0,1,($Q$1-Tabla24[[#This Row],[FECHA ACTA DE INICIO]])/(Tabla24[[#This Row],[FECHA DE TERMINACIÓN  DEL CONTRATO ]]-Tabla24[[#This Row],[FECHA ACTA DE INICIO]]))</f>
        <v>1</v>
      </c>
      <c r="O70" s="10">
        <v>23146667</v>
      </c>
      <c r="P70" s="7">
        <v>44214</v>
      </c>
      <c r="Q70" s="5" t="s">
        <v>1403</v>
      </c>
      <c r="R70" s="9">
        <f>+IF(Tabla24[[#This Row],[ESTADO ACTUAL DEL CONTRATO ]]="LIQUIDADO",0,Tabla24[[#This Row],[FECHA DE TERMINACIÓN  DEL CONTRATO ]]-$Q$1)</f>
        <v>0</v>
      </c>
      <c r="S70" s="7">
        <v>44439</v>
      </c>
      <c r="T70" s="5" t="s">
        <v>1124</v>
      </c>
      <c r="U70" s="5" t="s">
        <v>99</v>
      </c>
      <c r="V70" s="5" t="s">
        <v>1136</v>
      </c>
      <c r="W70" s="4" t="s">
        <v>100</v>
      </c>
      <c r="X70" s="5"/>
      <c r="Y70" s="5"/>
      <c r="Z70" s="5"/>
      <c r="AA70" s="5" t="s">
        <v>1404</v>
      </c>
      <c r="AB70" s="3" t="s">
        <v>99</v>
      </c>
      <c r="AC70" s="7">
        <v>44217</v>
      </c>
      <c r="AD70" s="7" t="s">
        <v>99</v>
      </c>
      <c r="AE70" s="6">
        <v>44439</v>
      </c>
      <c r="AF70" s="5" t="s">
        <v>99</v>
      </c>
      <c r="AG70" s="4" t="s">
        <v>1127</v>
      </c>
    </row>
    <row r="71" spans="1:34" ht="90" x14ac:dyDescent="0.25">
      <c r="A71" s="5" t="s">
        <v>86</v>
      </c>
      <c r="B71" s="5" t="s">
        <v>1405</v>
      </c>
      <c r="C71" s="7">
        <v>44217</v>
      </c>
      <c r="D71" s="5" t="s">
        <v>1406</v>
      </c>
      <c r="E71" s="8" t="s">
        <v>1407</v>
      </c>
      <c r="F71" s="5" t="s">
        <v>1408</v>
      </c>
      <c r="G71" s="5" t="s">
        <v>1405</v>
      </c>
      <c r="H71" s="5"/>
      <c r="I71" s="13"/>
      <c r="J71" s="7"/>
      <c r="K71" s="5" t="s">
        <v>4</v>
      </c>
      <c r="L71" s="5" t="s">
        <v>9</v>
      </c>
      <c r="M71" s="5" t="s">
        <v>18</v>
      </c>
      <c r="N71" s="14">
        <f ca="1">+IF(Tabla24[[#This Row],[DÍAS PENDIENTES DE EJECUCIÓN]]&lt;=0,1,($Q$1-Tabla24[[#This Row],[FECHA ACTA DE INICIO]])/(Tabla24[[#This Row],[FECHA DE TERMINACIÓN  DEL CONTRATO ]]-Tabla24[[#This Row],[FECHA ACTA DE INICIO]]))</f>
        <v>1</v>
      </c>
      <c r="O71" s="10">
        <v>5826700</v>
      </c>
      <c r="P71" s="7">
        <v>44217</v>
      </c>
      <c r="Q71" s="5" t="s">
        <v>1409</v>
      </c>
      <c r="R71" s="9">
        <f ca="1">+IF(Tabla24[[#This Row],[ESTADO ACTUAL DEL CONTRATO ]]="LIQUIDADO",0,Tabla24[[#This Row],[FECHA DE TERMINACIÓN  DEL CONTRATO ]]-$Q$1)</f>
        <v>-946</v>
      </c>
      <c r="S71" s="7">
        <v>44551</v>
      </c>
      <c r="T71" s="5" t="s">
        <v>99</v>
      </c>
      <c r="U71" s="5" t="s">
        <v>99</v>
      </c>
      <c r="V71" s="5" t="s">
        <v>99</v>
      </c>
      <c r="W71" s="4" t="s">
        <v>100</v>
      </c>
      <c r="X71" s="5"/>
      <c r="Y71" s="5"/>
      <c r="Z71" s="5"/>
      <c r="AA71" s="5" t="s">
        <v>1410</v>
      </c>
      <c r="AB71" s="3" t="s">
        <v>99</v>
      </c>
      <c r="AC71" s="7">
        <v>44221</v>
      </c>
      <c r="AD71" s="7" t="s">
        <v>99</v>
      </c>
      <c r="AE71" s="6"/>
      <c r="AF71" s="5" t="s">
        <v>99</v>
      </c>
      <c r="AG71" s="4" t="s">
        <v>1127</v>
      </c>
      <c r="AH71" s="4"/>
    </row>
    <row r="72" spans="1:34" ht="90" x14ac:dyDescent="0.25">
      <c r="A72" s="5" t="s">
        <v>86</v>
      </c>
      <c r="B72" s="5" t="s">
        <v>1411</v>
      </c>
      <c r="C72" s="7">
        <v>44217</v>
      </c>
      <c r="D72" s="5" t="s">
        <v>1412</v>
      </c>
      <c r="E72" s="8">
        <v>39179992</v>
      </c>
      <c r="F72" s="5" t="s">
        <v>1413</v>
      </c>
      <c r="G72" s="5" t="s">
        <v>1411</v>
      </c>
      <c r="H72" s="5"/>
      <c r="I72" s="13"/>
      <c r="J72" s="7"/>
      <c r="K72" s="5" t="s">
        <v>4</v>
      </c>
      <c r="L72" s="5" t="s">
        <v>27</v>
      </c>
      <c r="M72" s="5" t="s">
        <v>28</v>
      </c>
      <c r="N72" s="14">
        <f>+IF(Tabla24[[#This Row],[DÍAS PENDIENTES DE EJECUCIÓN]]&lt;=0,1,($Q$1-Tabla24[[#This Row],[FECHA ACTA DE INICIO]])/(Tabla24[[#This Row],[FECHA DE TERMINACIÓN  DEL CONTRATO ]]-Tabla24[[#This Row],[FECHA ACTA DE INICIO]]))</f>
        <v>1</v>
      </c>
      <c r="O72" s="10">
        <v>40516666</v>
      </c>
      <c r="P72" s="7">
        <v>44217</v>
      </c>
      <c r="Q72" s="5" t="s">
        <v>1414</v>
      </c>
      <c r="R72" s="9">
        <f>+IF(Tabla24[[#This Row],[ESTADO ACTUAL DEL CONTRATO ]]="LIQUIDADO",0,Tabla24[[#This Row],[FECHA DE TERMINACIÓN  DEL CONTRATO ]]-$Q$1)</f>
        <v>0</v>
      </c>
      <c r="S72" s="7">
        <v>44439</v>
      </c>
      <c r="T72" s="5" t="s">
        <v>1124</v>
      </c>
      <c r="U72" s="5" t="s">
        <v>99</v>
      </c>
      <c r="V72" s="5" t="s">
        <v>1415</v>
      </c>
      <c r="W72" s="4" t="s">
        <v>100</v>
      </c>
      <c r="X72" s="5"/>
      <c r="Y72" s="5"/>
      <c r="Z72" s="5"/>
      <c r="AA72" s="5" t="s">
        <v>1416</v>
      </c>
      <c r="AB72" s="3" t="s">
        <v>99</v>
      </c>
      <c r="AC72" s="7">
        <v>44222</v>
      </c>
      <c r="AD72" s="7" t="s">
        <v>99</v>
      </c>
      <c r="AE72" s="6"/>
      <c r="AF72" s="5" t="s">
        <v>99</v>
      </c>
      <c r="AG72" s="4" t="s">
        <v>1127</v>
      </c>
      <c r="AH72" s="4"/>
    </row>
    <row r="73" spans="1:34" ht="90" x14ac:dyDescent="0.25">
      <c r="A73" s="5" t="s">
        <v>86</v>
      </c>
      <c r="B73" s="5" t="s">
        <v>1417</v>
      </c>
      <c r="C73" s="7">
        <v>44217</v>
      </c>
      <c r="D73" s="5" t="s">
        <v>1418</v>
      </c>
      <c r="E73" s="8">
        <v>1152461642</v>
      </c>
      <c r="F73" s="5" t="s">
        <v>1419</v>
      </c>
      <c r="G73" s="5" t="s">
        <v>1417</v>
      </c>
      <c r="H73" s="5"/>
      <c r="I73" s="13"/>
      <c r="J73" s="7"/>
      <c r="K73" s="5" t="s">
        <v>4</v>
      </c>
      <c r="L73" s="5" t="s">
        <v>27</v>
      </c>
      <c r="M73" s="5" t="s">
        <v>28</v>
      </c>
      <c r="N73" s="14">
        <f>+IF(Tabla24[[#This Row],[DÍAS PENDIENTES DE EJECUCIÓN]]&lt;=0,1,($Q$1-Tabla24[[#This Row],[FECHA ACTA DE INICIO]])/(Tabla24[[#This Row],[FECHA DE TERMINACIÓN  DEL CONTRATO ]]-Tabla24[[#This Row],[FECHA ACTA DE INICIO]]))</f>
        <v>1</v>
      </c>
      <c r="O73" s="10">
        <v>43095000</v>
      </c>
      <c r="P73" s="7">
        <v>44217</v>
      </c>
      <c r="Q73" s="5" t="s">
        <v>1414</v>
      </c>
      <c r="R73" s="9">
        <f>+IF(Tabla24[[#This Row],[ESTADO ACTUAL DEL CONTRATO ]]="LIQUIDADO",0,Tabla24[[#This Row],[FECHA DE TERMINACIÓN  DEL CONTRATO ]]-$Q$1)</f>
        <v>0</v>
      </c>
      <c r="S73" s="7">
        <v>44439</v>
      </c>
      <c r="T73" s="5" t="s">
        <v>1124</v>
      </c>
      <c r="U73" s="5" t="s">
        <v>99</v>
      </c>
      <c r="V73" s="5" t="s">
        <v>1160</v>
      </c>
      <c r="W73" s="4" t="s">
        <v>100</v>
      </c>
      <c r="X73" s="5"/>
      <c r="Y73" s="5"/>
      <c r="Z73" s="5"/>
      <c r="AA73" s="5" t="s">
        <v>1420</v>
      </c>
      <c r="AB73" s="3" t="s">
        <v>99</v>
      </c>
      <c r="AC73" s="7">
        <v>44228</v>
      </c>
      <c r="AD73" s="7" t="s">
        <v>99</v>
      </c>
      <c r="AE73" s="6"/>
      <c r="AF73" s="5" t="s">
        <v>99</v>
      </c>
      <c r="AG73" s="4" t="s">
        <v>1127</v>
      </c>
      <c r="AH73" s="4"/>
    </row>
    <row r="74" spans="1:34" ht="90" x14ac:dyDescent="0.25">
      <c r="A74" s="5" t="s">
        <v>86</v>
      </c>
      <c r="B74" s="5" t="s">
        <v>1421</v>
      </c>
      <c r="C74" s="7">
        <v>44217</v>
      </c>
      <c r="D74" s="5" t="s">
        <v>1422</v>
      </c>
      <c r="E74" s="8">
        <v>15533428</v>
      </c>
      <c r="F74" s="5" t="s">
        <v>1423</v>
      </c>
      <c r="G74" s="5" t="s">
        <v>1421</v>
      </c>
      <c r="H74" s="5"/>
      <c r="I74" s="13"/>
      <c r="J74" s="7"/>
      <c r="K74" s="5" t="s">
        <v>4</v>
      </c>
      <c r="L74" s="5" t="s">
        <v>27</v>
      </c>
      <c r="M74" s="5" t="s">
        <v>18</v>
      </c>
      <c r="N74" s="14">
        <f ca="1">+IF(Tabla24[[#This Row],[DÍAS PENDIENTES DE EJECUCIÓN]]&lt;=0,1,($Q$1-Tabla24[[#This Row],[FECHA ACTA DE INICIO]])/(Tabla24[[#This Row],[FECHA DE TERMINACIÓN  DEL CONTRATO ]]-Tabla24[[#This Row],[FECHA ACTA DE INICIO]]))</f>
        <v>1</v>
      </c>
      <c r="O74" s="10">
        <v>13845000</v>
      </c>
      <c r="P74" s="7">
        <v>44217</v>
      </c>
      <c r="Q74" s="5" t="s">
        <v>1424</v>
      </c>
      <c r="R74" s="9">
        <f ca="1">+IF(Tabla24[[#This Row],[ESTADO ACTUAL DEL CONTRATO ]]="LIQUIDADO",0,Tabla24[[#This Row],[FECHA DE TERMINACIÓN  DEL CONTRATO ]]-$Q$1)</f>
        <v>-1206</v>
      </c>
      <c r="S74" s="7">
        <v>44291</v>
      </c>
      <c r="T74" s="5" t="s">
        <v>99</v>
      </c>
      <c r="U74" s="5" t="s">
        <v>99</v>
      </c>
      <c r="V74" s="5" t="s">
        <v>99</v>
      </c>
      <c r="W74" s="4" t="s">
        <v>100</v>
      </c>
      <c r="X74" s="5"/>
      <c r="Y74" s="5"/>
      <c r="Z74" s="5"/>
      <c r="AA74" s="5" t="s">
        <v>1425</v>
      </c>
      <c r="AB74" s="3" t="s">
        <v>99</v>
      </c>
      <c r="AC74" s="7">
        <v>44228</v>
      </c>
      <c r="AD74" s="7" t="s">
        <v>99</v>
      </c>
      <c r="AE74" s="6"/>
      <c r="AF74" s="5" t="s">
        <v>1426</v>
      </c>
      <c r="AG74" s="4" t="s">
        <v>1127</v>
      </c>
      <c r="AH74" s="4"/>
    </row>
    <row r="75" spans="1:34" ht="90" x14ac:dyDescent="0.25">
      <c r="A75" s="5" t="s">
        <v>86</v>
      </c>
      <c r="B75" s="5" t="s">
        <v>1427</v>
      </c>
      <c r="C75" s="7">
        <v>44218</v>
      </c>
      <c r="D75" s="5" t="s">
        <v>1428</v>
      </c>
      <c r="E75" s="8" t="s">
        <v>323</v>
      </c>
      <c r="F75" s="5" t="s">
        <v>324</v>
      </c>
      <c r="G75" s="5" t="s">
        <v>1427</v>
      </c>
      <c r="H75" s="5"/>
      <c r="I75" s="13"/>
      <c r="J75" s="7"/>
      <c r="K75" s="5" t="s">
        <v>4</v>
      </c>
      <c r="L75" s="5" t="s">
        <v>9</v>
      </c>
      <c r="M75" s="5" t="s">
        <v>18</v>
      </c>
      <c r="N75" s="14">
        <f ca="1">+IF(Tabla24[[#This Row],[DÍAS PENDIENTES DE EJECUCIÓN]]&lt;=0,1,($Q$1-Tabla24[[#This Row],[FECHA ACTA DE INICIO]])/(Tabla24[[#This Row],[FECHA DE TERMINACIÓN  DEL CONTRATO ]]-Tabla24[[#This Row],[FECHA ACTA DE INICIO]]))</f>
        <v>1</v>
      </c>
      <c r="O75" s="10">
        <v>39947200</v>
      </c>
      <c r="P75" s="7">
        <v>44218</v>
      </c>
      <c r="Q75" s="5" t="s">
        <v>1429</v>
      </c>
      <c r="R75" s="9">
        <f ca="1">+IF(Tabla24[[#This Row],[ESTADO ACTUAL DEL CONTRATO ]]="LIQUIDADO",0,Tabla24[[#This Row],[FECHA DE TERMINACIÓN  DEL CONTRATO ]]-$Q$1)</f>
        <v>-1120</v>
      </c>
      <c r="S75" s="7">
        <v>44377</v>
      </c>
      <c r="T75" s="5" t="s">
        <v>99</v>
      </c>
      <c r="U75" s="5" t="s">
        <v>99</v>
      </c>
      <c r="V75" s="5" t="s">
        <v>99</v>
      </c>
      <c r="W75" s="4" t="s">
        <v>100</v>
      </c>
      <c r="X75" s="5"/>
      <c r="Y75" s="5"/>
      <c r="Z75" s="5"/>
      <c r="AA75" s="5" t="s">
        <v>1430</v>
      </c>
      <c r="AB75" s="3" t="s">
        <v>99</v>
      </c>
      <c r="AC75" s="7">
        <v>44223</v>
      </c>
      <c r="AD75" s="7" t="s">
        <v>99</v>
      </c>
      <c r="AE75" s="6"/>
      <c r="AF75" s="5" t="s">
        <v>99</v>
      </c>
      <c r="AG75" s="4" t="s">
        <v>1127</v>
      </c>
      <c r="AH75" s="4"/>
    </row>
    <row r="76" spans="1:34" ht="90" x14ac:dyDescent="0.25">
      <c r="A76" s="5" t="s">
        <v>86</v>
      </c>
      <c r="B76" s="5" t="s">
        <v>1431</v>
      </c>
      <c r="C76" s="7">
        <v>44221</v>
      </c>
      <c r="D76" s="5" t="s">
        <v>198</v>
      </c>
      <c r="E76" s="8" t="s">
        <v>199</v>
      </c>
      <c r="F76" s="5" t="s">
        <v>1432</v>
      </c>
      <c r="G76" s="5" t="s">
        <v>1431</v>
      </c>
      <c r="H76" s="5"/>
      <c r="I76" s="13"/>
      <c r="J76" s="7"/>
      <c r="K76" s="5" t="s">
        <v>4</v>
      </c>
      <c r="L76" s="5" t="s">
        <v>9</v>
      </c>
      <c r="M76" s="5" t="s">
        <v>18</v>
      </c>
      <c r="N76" s="14" t="e">
        <f ca="1">+IF(Tabla24[[#This Row],[DÍAS PENDIENTES DE EJECUCIÓN]]&lt;=0,1,($Q$1-Tabla24[[#This Row],[FECHA ACTA DE INICIO]])/(Tabla24[[#This Row],[FECHA DE TERMINACIÓN  DEL CONTRATO ]]-Tabla24[[#This Row],[FECHA ACTA DE INICIO]]))</f>
        <v>#VALUE!</v>
      </c>
      <c r="O76" s="10">
        <v>14515460</v>
      </c>
      <c r="P76" s="7">
        <v>44228</v>
      </c>
      <c r="Q76" s="5" t="s">
        <v>91</v>
      </c>
      <c r="R76" s="9" t="e">
        <f ca="1">+IF(Tabla24[[#This Row],[ESTADO ACTUAL DEL CONTRATO ]]="LIQUIDADO",0,Tabla24[[#This Row],[FECHA DE TERMINACIÓN  DEL CONTRATO ]]-$Q$1)</f>
        <v>#VALUE!</v>
      </c>
      <c r="S76" s="7" t="s">
        <v>1433</v>
      </c>
      <c r="T76" s="5" t="s">
        <v>99</v>
      </c>
      <c r="U76" s="5" t="s">
        <v>99</v>
      </c>
      <c r="V76" s="5" t="s">
        <v>1434</v>
      </c>
      <c r="W76" s="4" t="s">
        <v>100</v>
      </c>
      <c r="X76" s="5"/>
      <c r="Y76" s="5"/>
      <c r="Z76" s="5"/>
      <c r="AA76" s="5" t="s">
        <v>1435</v>
      </c>
      <c r="AB76" s="3" t="s">
        <v>99</v>
      </c>
      <c r="AC76" s="7">
        <v>44231</v>
      </c>
      <c r="AD76" s="7" t="s">
        <v>99</v>
      </c>
      <c r="AE76" s="6"/>
      <c r="AF76" s="5" t="s">
        <v>99</v>
      </c>
      <c r="AG76" s="4" t="s">
        <v>1127</v>
      </c>
      <c r="AH76" s="4"/>
    </row>
    <row r="77" spans="1:34" ht="90" x14ac:dyDescent="0.25">
      <c r="A77" s="5" t="s">
        <v>86</v>
      </c>
      <c r="B77" s="5" t="s">
        <v>1436</v>
      </c>
      <c r="C77" s="7">
        <v>44228</v>
      </c>
      <c r="D77" s="5" t="s">
        <v>1437</v>
      </c>
      <c r="E77" s="8">
        <v>1088307001</v>
      </c>
      <c r="F77" s="5" t="s">
        <v>1438</v>
      </c>
      <c r="G77" s="5" t="s">
        <v>1436</v>
      </c>
      <c r="H77" s="5"/>
      <c r="I77" s="13"/>
      <c r="J77" s="7"/>
      <c r="K77" s="5" t="s">
        <v>4</v>
      </c>
      <c r="L77" s="5" t="s">
        <v>27</v>
      </c>
      <c r="M77" s="5" t="s">
        <v>28</v>
      </c>
      <c r="N77" s="14">
        <f>+IF(Tabla24[[#This Row],[DÍAS PENDIENTES DE EJECUCIÓN]]&lt;=0,1,($Q$1-Tabla24[[#This Row],[FECHA ACTA DE INICIO]])/(Tabla24[[#This Row],[FECHA DE TERMINACIÓN  DEL CONTRATO ]]-Tabla24[[#This Row],[FECHA ACTA DE INICIO]]))</f>
        <v>1</v>
      </c>
      <c r="O77" s="10">
        <v>25000000</v>
      </c>
      <c r="P77" s="7">
        <v>44228</v>
      </c>
      <c r="Q77" s="5" t="s">
        <v>1439</v>
      </c>
      <c r="R77" s="9">
        <f>+IF(Tabla24[[#This Row],[ESTADO ACTUAL DEL CONTRATO ]]="LIQUIDADO",0,Tabla24[[#This Row],[FECHA DE TERMINACIÓN  DEL CONTRATO ]]-$Q$1)</f>
        <v>0</v>
      </c>
      <c r="S77" s="7">
        <v>44377</v>
      </c>
      <c r="T77" s="5" t="s">
        <v>99</v>
      </c>
      <c r="U77" s="5" t="s">
        <v>99</v>
      </c>
      <c r="V77" s="5" t="s">
        <v>99</v>
      </c>
      <c r="W77" s="4" t="s">
        <v>100</v>
      </c>
      <c r="X77" s="5"/>
      <c r="Y77" s="5"/>
      <c r="Z77" s="5"/>
      <c r="AA77" s="5" t="s">
        <v>1440</v>
      </c>
      <c r="AB77" s="3" t="s">
        <v>99</v>
      </c>
      <c r="AC77" s="7">
        <v>44231</v>
      </c>
      <c r="AD77" s="7" t="s">
        <v>99</v>
      </c>
      <c r="AE77" s="6"/>
      <c r="AF77" s="5" t="s">
        <v>99</v>
      </c>
      <c r="AG77" s="4" t="s">
        <v>1127</v>
      </c>
      <c r="AH77" s="4"/>
    </row>
    <row r="78" spans="1:34" ht="105" x14ac:dyDescent="0.25">
      <c r="A78" s="5" t="s">
        <v>86</v>
      </c>
      <c r="B78" s="5" t="s">
        <v>1441</v>
      </c>
      <c r="C78" s="7">
        <v>44228</v>
      </c>
      <c r="D78" s="5" t="s">
        <v>466</v>
      </c>
      <c r="E78" s="8">
        <v>1037625186</v>
      </c>
      <c r="F78" s="5" t="s">
        <v>1442</v>
      </c>
      <c r="G78" s="5" t="s">
        <v>1441</v>
      </c>
      <c r="H78" s="5"/>
      <c r="I78" s="13"/>
      <c r="J78" s="7"/>
      <c r="K78" s="5" t="s">
        <v>4</v>
      </c>
      <c r="L78" s="5" t="s">
        <v>27</v>
      </c>
      <c r="M78" s="5" t="s">
        <v>28</v>
      </c>
      <c r="N78" s="14">
        <f>+IF(Tabla24[[#This Row],[DÍAS PENDIENTES DE EJECUCIÓN]]&lt;=0,1,($Q$1-Tabla24[[#This Row],[FECHA ACTA DE INICIO]])/(Tabla24[[#This Row],[FECHA DE TERMINACIÓN  DEL CONTRATO ]]-Tabla24[[#This Row],[FECHA ACTA DE INICIO]]))</f>
        <v>1</v>
      </c>
      <c r="O78" s="10">
        <v>40950000</v>
      </c>
      <c r="P78" s="7">
        <v>44228</v>
      </c>
      <c r="Q78" s="5" t="s">
        <v>166</v>
      </c>
      <c r="R78" s="9">
        <f>+IF(Tabla24[[#This Row],[ESTADO ACTUAL DEL CONTRATO ]]="LIQUIDADO",0,Tabla24[[#This Row],[FECHA DE TERMINACIÓN  DEL CONTRATO ]]-$Q$1)</f>
        <v>0</v>
      </c>
      <c r="S78" s="7">
        <v>44439</v>
      </c>
      <c r="T78" s="5" t="s">
        <v>1124</v>
      </c>
      <c r="U78" s="5" t="s">
        <v>99</v>
      </c>
      <c r="V78" s="5" t="s">
        <v>1160</v>
      </c>
      <c r="W78" s="4" t="s">
        <v>100</v>
      </c>
      <c r="X78" s="5"/>
      <c r="Y78" s="5"/>
      <c r="Z78" s="5"/>
      <c r="AA78" s="5" t="s">
        <v>1443</v>
      </c>
      <c r="AB78" s="3" t="s">
        <v>99</v>
      </c>
      <c r="AC78" s="7">
        <v>44231</v>
      </c>
      <c r="AD78" s="7" t="s">
        <v>99</v>
      </c>
      <c r="AE78" s="6"/>
      <c r="AF78" s="5" t="s">
        <v>99</v>
      </c>
      <c r="AG78" s="4" t="s">
        <v>1127</v>
      </c>
      <c r="AH78" s="4"/>
    </row>
    <row r="79" spans="1:34" ht="90" x14ac:dyDescent="0.25">
      <c r="A79" s="5" t="s">
        <v>86</v>
      </c>
      <c r="B79" s="5" t="s">
        <v>1444</v>
      </c>
      <c r="C79" s="7">
        <v>44228</v>
      </c>
      <c r="D79" s="5" t="s">
        <v>1445</v>
      </c>
      <c r="E79" s="8">
        <v>1000395554</v>
      </c>
      <c r="F79" s="5" t="s">
        <v>598</v>
      </c>
      <c r="G79" s="5" t="s">
        <v>1444</v>
      </c>
      <c r="H79" s="5"/>
      <c r="I79" s="13"/>
      <c r="J79" s="7"/>
      <c r="K79" s="5" t="s">
        <v>4</v>
      </c>
      <c r="L79" s="5" t="s">
        <v>27</v>
      </c>
      <c r="M79" s="5" t="s">
        <v>18</v>
      </c>
      <c r="N79" s="14">
        <f ca="1">+IF(Tabla24[[#This Row],[DÍAS PENDIENTES DE EJECUCIÓN]]&lt;=0,1,($Q$1-Tabla24[[#This Row],[FECHA ACTA DE INICIO]])/(Tabla24[[#This Row],[FECHA DE TERMINACIÓN  DEL CONTRATO ]]-Tabla24[[#This Row],[FECHA ACTA DE INICIO]]))</f>
        <v>1</v>
      </c>
      <c r="O79" s="10">
        <v>10000000</v>
      </c>
      <c r="P79" s="7">
        <v>44228</v>
      </c>
      <c r="Q79" s="5" t="s">
        <v>1446</v>
      </c>
      <c r="R79" s="9">
        <f ca="1">+IF(Tabla24[[#This Row],[ESTADO ACTUAL DEL CONTRATO ]]="LIQUIDADO",0,Tabla24[[#This Row],[FECHA DE TERMINACIÓN  DEL CONTRATO ]]-$Q$1)</f>
        <v>-1148</v>
      </c>
      <c r="S79" s="7">
        <v>44349</v>
      </c>
      <c r="T79" s="5" t="s">
        <v>99</v>
      </c>
      <c r="U79" s="5" t="s">
        <v>99</v>
      </c>
      <c r="V79" s="5" t="s">
        <v>99</v>
      </c>
      <c r="W79" s="4" t="s">
        <v>100</v>
      </c>
      <c r="X79" s="5"/>
      <c r="Y79" s="5"/>
      <c r="Z79" s="5"/>
      <c r="AA79" s="5" t="s">
        <v>1447</v>
      </c>
      <c r="AB79" s="3" t="s">
        <v>99</v>
      </c>
      <c r="AC79" s="7">
        <v>44231</v>
      </c>
      <c r="AD79" s="7" t="s">
        <v>99</v>
      </c>
      <c r="AE79" s="6"/>
      <c r="AF79" s="5" t="s">
        <v>1448</v>
      </c>
      <c r="AG79" s="4" t="s">
        <v>1127</v>
      </c>
      <c r="AH79" s="4"/>
    </row>
    <row r="80" spans="1:34" ht="90" x14ac:dyDescent="0.25">
      <c r="A80" s="5" t="s">
        <v>86</v>
      </c>
      <c r="B80" s="5" t="s">
        <v>1449</v>
      </c>
      <c r="C80" s="7">
        <v>44228</v>
      </c>
      <c r="D80" s="5" t="s">
        <v>1450</v>
      </c>
      <c r="E80" s="8">
        <v>15443765</v>
      </c>
      <c r="F80" s="5" t="s">
        <v>1171</v>
      </c>
      <c r="G80" s="5" t="s">
        <v>1449</v>
      </c>
      <c r="H80" s="5"/>
      <c r="I80" s="13"/>
      <c r="J80" s="7"/>
      <c r="K80" s="5" t="s">
        <v>4</v>
      </c>
      <c r="L80" s="5" t="s">
        <v>27</v>
      </c>
      <c r="M80" s="5" t="s">
        <v>28</v>
      </c>
      <c r="N80" s="14">
        <f>+IF(Tabla24[[#This Row],[DÍAS PENDIENTES DE EJECUCIÓN]]&lt;=0,1,($Q$1-Tabla24[[#This Row],[FECHA ACTA DE INICIO]])/(Tabla24[[#This Row],[FECHA DE TERMINACIÓN  DEL CONTRATO ]]-Tabla24[[#This Row],[FECHA ACTA DE INICIO]]))</f>
        <v>1</v>
      </c>
      <c r="O80" s="10">
        <v>40950000</v>
      </c>
      <c r="P80" s="7">
        <v>44228</v>
      </c>
      <c r="Q80" s="5" t="s">
        <v>166</v>
      </c>
      <c r="R80" s="9">
        <f>+IF(Tabla24[[#This Row],[ESTADO ACTUAL DEL CONTRATO ]]="LIQUIDADO",0,Tabla24[[#This Row],[FECHA DE TERMINACIÓN  DEL CONTRATO ]]-$Q$1)</f>
        <v>0</v>
      </c>
      <c r="S80" s="7">
        <v>44439</v>
      </c>
      <c r="T80" s="5" t="s">
        <v>1124</v>
      </c>
      <c r="U80" s="5" t="s">
        <v>99</v>
      </c>
      <c r="V80" s="5" t="s">
        <v>1160</v>
      </c>
      <c r="W80" s="4" t="s">
        <v>100</v>
      </c>
      <c r="X80" s="5"/>
      <c r="Y80" s="5"/>
      <c r="Z80" s="5"/>
      <c r="AA80" s="5" t="s">
        <v>1451</v>
      </c>
      <c r="AB80" s="3" t="s">
        <v>99</v>
      </c>
      <c r="AC80" s="7">
        <v>44231</v>
      </c>
      <c r="AD80" s="7" t="s">
        <v>99</v>
      </c>
      <c r="AE80" s="6"/>
      <c r="AF80" s="5" t="s">
        <v>99</v>
      </c>
      <c r="AG80" s="4" t="s">
        <v>1127</v>
      </c>
      <c r="AH80" s="4"/>
    </row>
    <row r="81" spans="1:34" ht="90" x14ac:dyDescent="0.25">
      <c r="A81" s="5" t="s">
        <v>86</v>
      </c>
      <c r="B81" s="5" t="s">
        <v>1452</v>
      </c>
      <c r="C81" s="7">
        <v>44228</v>
      </c>
      <c r="D81" s="5" t="s">
        <v>1453</v>
      </c>
      <c r="E81" s="8">
        <v>15448385</v>
      </c>
      <c r="F81" s="5" t="s">
        <v>1454</v>
      </c>
      <c r="G81" s="5" t="s">
        <v>1452</v>
      </c>
      <c r="H81" s="5"/>
      <c r="I81" s="13"/>
      <c r="J81" s="7"/>
      <c r="K81" s="5" t="s">
        <v>4</v>
      </c>
      <c r="L81" s="5" t="s">
        <v>27</v>
      </c>
      <c r="M81" s="5" t="s">
        <v>28</v>
      </c>
      <c r="N81" s="14">
        <f>+IF(Tabla24[[#This Row],[DÍAS PENDIENTES DE EJECUCIÓN]]&lt;=0,1,($Q$1-Tabla24[[#This Row],[FECHA ACTA DE INICIO]])/(Tabla24[[#This Row],[FECHA DE TERMINACIÓN  DEL CONTRATO ]]-Tabla24[[#This Row],[FECHA ACTA DE INICIO]]))</f>
        <v>1</v>
      </c>
      <c r="O81" s="10">
        <v>40950000</v>
      </c>
      <c r="P81" s="7">
        <v>44228</v>
      </c>
      <c r="Q81" s="5" t="s">
        <v>166</v>
      </c>
      <c r="R81" s="9">
        <f>+IF(Tabla24[[#This Row],[ESTADO ACTUAL DEL CONTRATO ]]="LIQUIDADO",0,Tabla24[[#This Row],[FECHA DE TERMINACIÓN  DEL CONTRATO ]]-$Q$1)</f>
        <v>0</v>
      </c>
      <c r="S81" s="7">
        <v>44439</v>
      </c>
      <c r="T81" s="5" t="s">
        <v>1124</v>
      </c>
      <c r="U81" s="5" t="s">
        <v>99</v>
      </c>
      <c r="V81" s="5" t="s">
        <v>1160</v>
      </c>
      <c r="W81" s="4" t="s">
        <v>100</v>
      </c>
      <c r="X81" s="5"/>
      <c r="Y81" s="5"/>
      <c r="Z81" s="5"/>
      <c r="AA81" s="5" t="s">
        <v>1455</v>
      </c>
      <c r="AB81" s="3" t="s">
        <v>99</v>
      </c>
      <c r="AC81" s="7">
        <v>44231</v>
      </c>
      <c r="AD81" s="7" t="s">
        <v>99</v>
      </c>
      <c r="AE81" s="6"/>
      <c r="AF81" s="5" t="s">
        <v>99</v>
      </c>
      <c r="AG81" s="4" t="s">
        <v>1127</v>
      </c>
      <c r="AH81" s="4"/>
    </row>
    <row r="82" spans="1:34" ht="90" x14ac:dyDescent="0.25">
      <c r="A82" s="5" t="s">
        <v>86</v>
      </c>
      <c r="B82" s="5" t="s">
        <v>1456</v>
      </c>
      <c r="C82" s="7">
        <v>44228</v>
      </c>
      <c r="D82" s="5" t="s">
        <v>1457</v>
      </c>
      <c r="E82" s="8">
        <v>98491949</v>
      </c>
      <c r="F82" s="5" t="s">
        <v>1458</v>
      </c>
      <c r="G82" s="5" t="s">
        <v>1456</v>
      </c>
      <c r="H82" s="5"/>
      <c r="I82" s="13"/>
      <c r="J82" s="7"/>
      <c r="K82" s="5" t="s">
        <v>4</v>
      </c>
      <c r="L82" s="5" t="s">
        <v>27</v>
      </c>
      <c r="M82" s="5" t="s">
        <v>28</v>
      </c>
      <c r="N82" s="14">
        <f>+IF(Tabla24[[#This Row],[DÍAS PENDIENTES DE EJECUCIÓN]]&lt;=0,1,($Q$1-Tabla24[[#This Row],[FECHA ACTA DE INICIO]])/(Tabla24[[#This Row],[FECHA DE TERMINACIÓN  DEL CONTRATO ]]-Tabla24[[#This Row],[FECHA ACTA DE INICIO]]))</f>
        <v>1</v>
      </c>
      <c r="O82" s="10">
        <v>13000000</v>
      </c>
      <c r="P82" s="7">
        <v>44228</v>
      </c>
      <c r="Q82" s="5" t="s">
        <v>1439</v>
      </c>
      <c r="R82" s="9">
        <f>+IF(Tabla24[[#This Row],[ESTADO ACTUAL DEL CONTRATO ]]="LIQUIDADO",0,Tabla24[[#This Row],[FECHA DE TERMINACIÓN  DEL CONTRATO ]]-$Q$1)</f>
        <v>0</v>
      </c>
      <c r="S82" s="7">
        <v>44377</v>
      </c>
      <c r="T82" s="5" t="s">
        <v>99</v>
      </c>
      <c r="U82" s="5" t="s">
        <v>99</v>
      </c>
      <c r="V82" s="5" t="s">
        <v>99</v>
      </c>
      <c r="W82" s="4" t="s">
        <v>100</v>
      </c>
      <c r="X82" s="5"/>
      <c r="Y82" s="5"/>
      <c r="Z82" s="5"/>
      <c r="AA82" s="5" t="s">
        <v>1459</v>
      </c>
      <c r="AB82" s="3" t="s">
        <v>99</v>
      </c>
      <c r="AC82" s="7">
        <v>44231</v>
      </c>
      <c r="AD82" s="7" t="s">
        <v>99</v>
      </c>
      <c r="AE82" s="6"/>
      <c r="AF82" s="5" t="s">
        <v>99</v>
      </c>
      <c r="AG82" s="4" t="s">
        <v>1127</v>
      </c>
      <c r="AH82" s="4"/>
    </row>
    <row r="83" spans="1:34" ht="90" x14ac:dyDescent="0.25">
      <c r="A83" s="5" t="s">
        <v>86</v>
      </c>
      <c r="B83" s="5" t="s">
        <v>1460</v>
      </c>
      <c r="C83" s="7">
        <v>44228</v>
      </c>
      <c r="D83" s="5" t="s">
        <v>1461</v>
      </c>
      <c r="E83" s="8">
        <v>71556821</v>
      </c>
      <c r="F83" s="5" t="s">
        <v>1171</v>
      </c>
      <c r="G83" s="5" t="s">
        <v>1460</v>
      </c>
      <c r="H83" s="5"/>
      <c r="I83" s="13"/>
      <c r="J83" s="7"/>
      <c r="K83" s="5" t="s">
        <v>4</v>
      </c>
      <c r="L83" s="5" t="s">
        <v>27</v>
      </c>
      <c r="M83" s="5" t="s">
        <v>28</v>
      </c>
      <c r="N83" s="14">
        <f>+IF(Tabla24[[#This Row],[DÍAS PENDIENTES DE EJECUCIÓN]]&lt;=0,1,($Q$1-Tabla24[[#This Row],[FECHA ACTA DE INICIO]])/(Tabla24[[#This Row],[FECHA DE TERMINACIÓN  DEL CONTRATO ]]-Tabla24[[#This Row],[FECHA ACTA DE INICIO]]))</f>
        <v>1</v>
      </c>
      <c r="O83" s="10">
        <v>40950000</v>
      </c>
      <c r="P83" s="7">
        <v>44228</v>
      </c>
      <c r="Q83" s="5" t="s">
        <v>166</v>
      </c>
      <c r="R83" s="9">
        <f>+IF(Tabla24[[#This Row],[ESTADO ACTUAL DEL CONTRATO ]]="LIQUIDADO",0,Tabla24[[#This Row],[FECHA DE TERMINACIÓN  DEL CONTRATO ]]-$Q$1)</f>
        <v>0</v>
      </c>
      <c r="S83" s="7">
        <v>44439</v>
      </c>
      <c r="T83" s="5" t="s">
        <v>1124</v>
      </c>
      <c r="U83" s="5" t="s">
        <v>99</v>
      </c>
      <c r="V83" s="5" t="s">
        <v>1160</v>
      </c>
      <c r="W83" s="4" t="s">
        <v>100</v>
      </c>
      <c r="X83" s="5"/>
      <c r="Y83" s="5"/>
      <c r="Z83" s="5"/>
      <c r="AA83" s="5" t="s">
        <v>1462</v>
      </c>
      <c r="AB83" s="3" t="s">
        <v>99</v>
      </c>
      <c r="AC83" s="7">
        <v>44231</v>
      </c>
      <c r="AD83" s="7" t="s">
        <v>99</v>
      </c>
      <c r="AE83" s="6"/>
      <c r="AF83" s="5" t="s">
        <v>99</v>
      </c>
      <c r="AG83" s="4" t="s">
        <v>1127</v>
      </c>
      <c r="AH83" s="4"/>
    </row>
    <row r="84" spans="1:34" ht="105" x14ac:dyDescent="0.25">
      <c r="A84" s="5" t="s">
        <v>86</v>
      </c>
      <c r="B84" s="5" t="s">
        <v>1463</v>
      </c>
      <c r="C84" s="7">
        <v>44228</v>
      </c>
      <c r="D84" s="5" t="s">
        <v>1464</v>
      </c>
      <c r="E84" s="8" t="s">
        <v>1465</v>
      </c>
      <c r="F84" s="5" t="s">
        <v>318</v>
      </c>
      <c r="G84" s="5" t="s">
        <v>1463</v>
      </c>
      <c r="H84" s="5"/>
      <c r="I84" s="13"/>
      <c r="J84" s="7"/>
      <c r="K84" s="5" t="s">
        <v>4</v>
      </c>
      <c r="L84" s="5" t="s">
        <v>9</v>
      </c>
      <c r="M84" s="5" t="s">
        <v>18</v>
      </c>
      <c r="N84" s="14">
        <f ca="1">+IF(Tabla24[[#This Row],[DÍAS PENDIENTES DE EJECUCIÓN]]&lt;=0,1,($Q$1-Tabla24[[#This Row],[FECHA ACTA DE INICIO]])/(Tabla24[[#This Row],[FECHA DE TERMINACIÓN  DEL CONTRATO ]]-Tabla24[[#This Row],[FECHA ACTA DE INICIO]]))</f>
        <v>1</v>
      </c>
      <c r="O84" s="10">
        <v>126128419</v>
      </c>
      <c r="P84" s="7">
        <v>44228</v>
      </c>
      <c r="Q84" s="5" t="s">
        <v>1409</v>
      </c>
      <c r="R84" s="9">
        <f ca="1">+IF(Tabla24[[#This Row],[ESTADO ACTUAL DEL CONTRATO ]]="LIQUIDADO",0,Tabla24[[#This Row],[FECHA DE TERMINACIÓN  DEL CONTRATO ]]-$Q$1)</f>
        <v>-936</v>
      </c>
      <c r="S84" s="7">
        <v>44561</v>
      </c>
      <c r="T84" s="5" t="s">
        <v>99</v>
      </c>
      <c r="U84" s="5" t="s">
        <v>99</v>
      </c>
      <c r="V84" s="5" t="s">
        <v>99</v>
      </c>
      <c r="W84" s="4" t="s">
        <v>100</v>
      </c>
      <c r="X84" s="5"/>
      <c r="Y84" s="5"/>
      <c r="Z84" s="5"/>
      <c r="AA84" s="5" t="s">
        <v>1466</v>
      </c>
      <c r="AB84" s="3" t="s">
        <v>99</v>
      </c>
      <c r="AC84" s="7">
        <v>44238</v>
      </c>
      <c r="AD84" s="7" t="s">
        <v>99</v>
      </c>
      <c r="AE84" s="6"/>
      <c r="AF84" s="5" t="s">
        <v>99</v>
      </c>
      <c r="AG84" s="4" t="s">
        <v>1127</v>
      </c>
      <c r="AH84" s="4"/>
    </row>
    <row r="85" spans="1:34" ht="90" x14ac:dyDescent="0.25">
      <c r="A85" s="5" t="s">
        <v>86</v>
      </c>
      <c r="B85" s="5" t="s">
        <v>1467</v>
      </c>
      <c r="C85" s="7">
        <v>44228</v>
      </c>
      <c r="D85" s="5" t="s">
        <v>1468</v>
      </c>
      <c r="E85" s="8" t="s">
        <v>1469</v>
      </c>
      <c r="F85" s="5" t="s">
        <v>311</v>
      </c>
      <c r="G85" s="5" t="s">
        <v>1467</v>
      </c>
      <c r="H85" s="5"/>
      <c r="I85" s="13"/>
      <c r="J85" s="7"/>
      <c r="K85" s="5" t="s">
        <v>4</v>
      </c>
      <c r="L85" s="5" t="s">
        <v>9</v>
      </c>
      <c r="M85" s="5" t="s">
        <v>18</v>
      </c>
      <c r="N85" s="14">
        <f ca="1">+IF(Tabla24[[#This Row],[DÍAS PENDIENTES DE EJECUCIÓN]]&lt;=0,1,($Q$1-Tabla24[[#This Row],[FECHA ACTA DE INICIO]])/(Tabla24[[#This Row],[FECHA DE TERMINACIÓN  DEL CONTRATO ]]-Tabla24[[#This Row],[FECHA ACTA DE INICIO]]))</f>
        <v>1</v>
      </c>
      <c r="O85" s="10">
        <v>31023300</v>
      </c>
      <c r="P85" s="7">
        <v>44228</v>
      </c>
      <c r="Q85" s="5" t="s">
        <v>1409</v>
      </c>
      <c r="R85" s="9">
        <f ca="1">+IF(Tabla24[[#This Row],[ESTADO ACTUAL DEL CONTRATO ]]="LIQUIDADO",0,Tabla24[[#This Row],[FECHA DE TERMINACIÓN  DEL CONTRATO ]]-$Q$1)</f>
        <v>-936</v>
      </c>
      <c r="S85" s="7">
        <v>44561</v>
      </c>
      <c r="T85" s="5" t="s">
        <v>99</v>
      </c>
      <c r="U85" s="5" t="s">
        <v>99</v>
      </c>
      <c r="V85" s="5" t="s">
        <v>99</v>
      </c>
      <c r="W85" s="4" t="s">
        <v>100</v>
      </c>
      <c r="X85" s="5"/>
      <c r="Y85" s="5"/>
      <c r="Z85" s="5"/>
      <c r="AA85" s="5" t="s">
        <v>1470</v>
      </c>
      <c r="AB85" s="3" t="s">
        <v>99</v>
      </c>
      <c r="AC85" s="7">
        <v>44236</v>
      </c>
      <c r="AD85" s="7" t="s">
        <v>99</v>
      </c>
      <c r="AE85" s="6"/>
      <c r="AF85" s="5" t="s">
        <v>99</v>
      </c>
      <c r="AG85" s="4" t="s">
        <v>1127</v>
      </c>
      <c r="AH85" s="4"/>
    </row>
    <row r="86" spans="1:34" ht="90" x14ac:dyDescent="0.25">
      <c r="A86" s="5" t="s">
        <v>86</v>
      </c>
      <c r="B86" s="5" t="s">
        <v>1471</v>
      </c>
      <c r="C86" s="7">
        <v>44228</v>
      </c>
      <c r="D86" s="5" t="s">
        <v>1472</v>
      </c>
      <c r="E86" s="8" t="s">
        <v>537</v>
      </c>
      <c r="F86" s="5" t="s">
        <v>1473</v>
      </c>
      <c r="G86" s="5" t="s">
        <v>1471</v>
      </c>
      <c r="H86" s="5"/>
      <c r="I86" s="13"/>
      <c r="J86" s="7"/>
      <c r="K86" s="5" t="s">
        <v>4</v>
      </c>
      <c r="L86" s="5" t="s">
        <v>9</v>
      </c>
      <c r="M86" s="5" t="s">
        <v>18</v>
      </c>
      <c r="N86" s="14">
        <f ca="1">+IF(Tabla24[[#This Row],[DÍAS PENDIENTES DE EJECUCIÓN]]&lt;=0,1,($Q$1-Tabla24[[#This Row],[FECHA ACTA DE INICIO]])/(Tabla24[[#This Row],[FECHA DE TERMINACIÓN  DEL CONTRATO ]]-Tabla24[[#This Row],[FECHA ACTA DE INICIO]]))</f>
        <v>1</v>
      </c>
      <c r="O86" s="10">
        <v>243545943</v>
      </c>
      <c r="P86" s="7">
        <v>44228</v>
      </c>
      <c r="Q86" s="5" t="s">
        <v>1409</v>
      </c>
      <c r="R86" s="9">
        <f ca="1">+IF(Tabla24[[#This Row],[ESTADO ACTUAL DEL CONTRATO ]]="LIQUIDADO",0,Tabla24[[#This Row],[FECHA DE TERMINACIÓN  DEL CONTRATO ]]-$Q$1)</f>
        <v>-936</v>
      </c>
      <c r="S86" s="7">
        <v>44561</v>
      </c>
      <c r="T86" s="5" t="s">
        <v>99</v>
      </c>
      <c r="U86" s="5" t="s">
        <v>99</v>
      </c>
      <c r="V86" s="5" t="s">
        <v>1474</v>
      </c>
      <c r="W86" s="4" t="s">
        <v>100</v>
      </c>
      <c r="X86" s="5"/>
      <c r="Y86" s="5"/>
      <c r="Z86" s="5"/>
      <c r="AA86" s="5" t="s">
        <v>1475</v>
      </c>
      <c r="AB86" s="3" t="s">
        <v>99</v>
      </c>
      <c r="AC86" s="7">
        <v>44243</v>
      </c>
      <c r="AD86" s="7" t="s">
        <v>99</v>
      </c>
      <c r="AE86" s="6"/>
      <c r="AF86" s="5" t="s">
        <v>99</v>
      </c>
      <c r="AG86" s="4" t="s">
        <v>1127</v>
      </c>
      <c r="AH86" s="4"/>
    </row>
    <row r="87" spans="1:34" ht="90" x14ac:dyDescent="0.25">
      <c r="A87" s="5" t="s">
        <v>86</v>
      </c>
      <c r="B87" s="5" t="s">
        <v>1476</v>
      </c>
      <c r="C87" s="7">
        <v>44228</v>
      </c>
      <c r="D87" s="5" t="s">
        <v>793</v>
      </c>
      <c r="E87" s="8">
        <v>1069925474</v>
      </c>
      <c r="F87" s="5" t="s">
        <v>1438</v>
      </c>
      <c r="G87" s="5" t="s">
        <v>1476</v>
      </c>
      <c r="H87" s="5"/>
      <c r="I87" s="13"/>
      <c r="J87" s="7"/>
      <c r="K87" s="5" t="s">
        <v>4</v>
      </c>
      <c r="L87" s="5" t="s">
        <v>27</v>
      </c>
      <c r="M87" s="5" t="s">
        <v>28</v>
      </c>
      <c r="N87" s="14">
        <f>+IF(Tabla24[[#This Row],[DÍAS PENDIENTES DE EJECUCIÓN]]&lt;=0,1,($Q$1-Tabla24[[#This Row],[FECHA ACTA DE INICIO]])/(Tabla24[[#This Row],[FECHA DE TERMINACIÓN  DEL CONTRATO ]]-Tabla24[[#This Row],[FECHA ACTA DE INICIO]]))</f>
        <v>1</v>
      </c>
      <c r="O87" s="10">
        <v>28000000</v>
      </c>
      <c r="P87" s="7">
        <v>44228</v>
      </c>
      <c r="Q87" s="5" t="s">
        <v>166</v>
      </c>
      <c r="R87" s="9">
        <f>+IF(Tabla24[[#This Row],[ESTADO ACTUAL DEL CONTRATO ]]="LIQUIDADO",0,Tabla24[[#This Row],[FECHA DE TERMINACIÓN  DEL CONTRATO ]]-$Q$1)</f>
        <v>0</v>
      </c>
      <c r="S87" s="7">
        <v>44439</v>
      </c>
      <c r="T87" s="5" t="s">
        <v>1124</v>
      </c>
      <c r="U87" s="5" t="s">
        <v>99</v>
      </c>
      <c r="V87" s="5" t="s">
        <v>1477</v>
      </c>
      <c r="W87" s="4" t="s">
        <v>100</v>
      </c>
      <c r="X87" s="5"/>
      <c r="Y87" s="5"/>
      <c r="Z87" s="5"/>
      <c r="AA87" s="5" t="s">
        <v>1478</v>
      </c>
      <c r="AB87" s="3" t="s">
        <v>99</v>
      </c>
      <c r="AC87" s="7">
        <v>44237</v>
      </c>
      <c r="AD87" s="7" t="s">
        <v>99</v>
      </c>
      <c r="AE87" s="6"/>
      <c r="AF87" s="5" t="s">
        <v>99</v>
      </c>
      <c r="AG87" s="4" t="s">
        <v>1127</v>
      </c>
      <c r="AH87" s="4"/>
    </row>
    <row r="88" spans="1:34" ht="90" x14ac:dyDescent="0.25">
      <c r="A88" s="5" t="s">
        <v>86</v>
      </c>
      <c r="B88" s="5" t="s">
        <v>1479</v>
      </c>
      <c r="C88" s="7">
        <v>44237</v>
      </c>
      <c r="D88" s="5" t="s">
        <v>1480</v>
      </c>
      <c r="E88" s="8" t="s">
        <v>1481</v>
      </c>
      <c r="F88" s="5" t="s">
        <v>666</v>
      </c>
      <c r="G88" s="5" t="s">
        <v>1479</v>
      </c>
      <c r="H88" s="5"/>
      <c r="I88" s="13"/>
      <c r="J88" s="7"/>
      <c r="K88" s="5" t="s">
        <v>12</v>
      </c>
      <c r="L88" s="5" t="s">
        <v>9</v>
      </c>
      <c r="M88" s="5" t="s">
        <v>18</v>
      </c>
      <c r="N88" s="14">
        <f ca="1">+IF(Tabla24[[#This Row],[DÍAS PENDIENTES DE EJECUCIÓN]]&lt;=0,1,($Q$1-Tabla24[[#This Row],[FECHA ACTA DE INICIO]])/(Tabla24[[#This Row],[FECHA DE TERMINACIÓN  DEL CONTRATO ]]-Tabla24[[#This Row],[FECHA ACTA DE INICIO]]))</f>
        <v>1</v>
      </c>
      <c r="O88" s="10">
        <v>15421915.32</v>
      </c>
      <c r="P88" s="7">
        <v>44237</v>
      </c>
      <c r="Q88" s="5" t="s">
        <v>1439</v>
      </c>
      <c r="R88" s="9">
        <f ca="1">+IF(Tabla24[[#This Row],[ESTADO ACTUAL DEL CONTRATO ]]="LIQUIDADO",0,Tabla24[[#This Row],[FECHA DE TERMINACIÓN  DEL CONTRATO ]]-$Q$1)</f>
        <v>-1111</v>
      </c>
      <c r="S88" s="7">
        <v>44386</v>
      </c>
      <c r="T88" s="5" t="s">
        <v>99</v>
      </c>
      <c r="U88" s="5" t="s">
        <v>99</v>
      </c>
      <c r="V88" s="5" t="s">
        <v>99</v>
      </c>
      <c r="W88" s="4" t="s">
        <v>100</v>
      </c>
      <c r="X88" s="5"/>
      <c r="Y88" s="5"/>
      <c r="Z88" s="5"/>
      <c r="AA88" s="5" t="s">
        <v>1482</v>
      </c>
      <c r="AB88" s="3" t="s">
        <v>99</v>
      </c>
      <c r="AC88" s="7">
        <v>44237</v>
      </c>
      <c r="AD88" s="7" t="s">
        <v>99</v>
      </c>
      <c r="AE88" s="6"/>
      <c r="AF88" s="5" t="s">
        <v>99</v>
      </c>
      <c r="AG88" s="4" t="s">
        <v>1127</v>
      </c>
      <c r="AH88" s="4"/>
    </row>
    <row r="89" spans="1:34" ht="105" x14ac:dyDescent="0.25">
      <c r="A89" s="5" t="s">
        <v>86</v>
      </c>
      <c r="B89" s="5" t="s">
        <v>1483</v>
      </c>
      <c r="C89" s="7">
        <v>44239</v>
      </c>
      <c r="D89" s="5" t="s">
        <v>1484</v>
      </c>
      <c r="E89" s="8" t="s">
        <v>1485</v>
      </c>
      <c r="F89" s="5" t="s">
        <v>1486</v>
      </c>
      <c r="G89" s="5" t="s">
        <v>1483</v>
      </c>
      <c r="H89" s="5"/>
      <c r="I89" s="13"/>
      <c r="J89" s="7"/>
      <c r="K89" s="5" t="s">
        <v>12</v>
      </c>
      <c r="L89" s="5" t="s">
        <v>9</v>
      </c>
      <c r="M89" s="5" t="s">
        <v>18</v>
      </c>
      <c r="N89" s="14">
        <f ca="1">+IF(Tabla24[[#This Row],[DÍAS PENDIENTES DE EJECUCIÓN]]&lt;=0,1,($Q$1-Tabla24[[#This Row],[FECHA ACTA DE INICIO]])/(Tabla24[[#This Row],[FECHA DE TERMINACIÓN  DEL CONTRATO ]]-Tabla24[[#This Row],[FECHA ACTA DE INICIO]]))</f>
        <v>1</v>
      </c>
      <c r="O89" s="10">
        <v>25430480</v>
      </c>
      <c r="P89" s="7">
        <v>44244</v>
      </c>
      <c r="Q89" s="5" t="s">
        <v>1487</v>
      </c>
      <c r="R89" s="9">
        <f ca="1">+IF(Tabla24[[#This Row],[ESTADO ACTUAL DEL CONTRATO ]]="LIQUIDADO",0,Tabla24[[#This Row],[FECHA DE TERMINACIÓN  DEL CONTRATO ]]-$Q$1)</f>
        <v>-936</v>
      </c>
      <c r="S89" s="7">
        <v>44561</v>
      </c>
      <c r="T89" s="5" t="s">
        <v>99</v>
      </c>
      <c r="U89" s="5" t="s">
        <v>99</v>
      </c>
      <c r="V89" s="5" t="s">
        <v>99</v>
      </c>
      <c r="W89" s="4" t="s">
        <v>100</v>
      </c>
      <c r="X89" s="5"/>
      <c r="Y89" s="5"/>
      <c r="Z89" s="5"/>
      <c r="AA89" s="5" t="s">
        <v>1488</v>
      </c>
      <c r="AB89" s="3" t="s">
        <v>99</v>
      </c>
      <c r="AC89" s="7">
        <v>44239</v>
      </c>
      <c r="AD89" s="7" t="s">
        <v>99</v>
      </c>
      <c r="AE89" s="6"/>
      <c r="AF89" s="5" t="s">
        <v>99</v>
      </c>
      <c r="AG89" s="4" t="s">
        <v>1127</v>
      </c>
      <c r="AH89" s="4"/>
    </row>
    <row r="90" spans="1:34" ht="44.25" customHeight="1" x14ac:dyDescent="0.25">
      <c r="A90" s="5" t="s">
        <v>86</v>
      </c>
      <c r="B90" s="5" t="s">
        <v>1489</v>
      </c>
      <c r="C90" s="7">
        <v>44242</v>
      </c>
      <c r="D90" s="5" t="s">
        <v>748</v>
      </c>
      <c r="E90" s="8">
        <v>8431365</v>
      </c>
      <c r="F90" s="5" t="s">
        <v>1490</v>
      </c>
      <c r="G90" s="5" t="s">
        <v>1489</v>
      </c>
      <c r="H90" s="5"/>
      <c r="I90" s="13"/>
      <c r="J90" s="7"/>
      <c r="K90" s="5" t="s">
        <v>4</v>
      </c>
      <c r="L90" s="5" t="s">
        <v>27</v>
      </c>
      <c r="M90" s="5" t="s">
        <v>28</v>
      </c>
      <c r="N90" s="14">
        <f>+IF(Tabla24[[#This Row],[DÍAS PENDIENTES DE EJECUCIÓN]]&lt;=0,1,($Q$1-Tabla24[[#This Row],[FECHA ACTA DE INICIO]])/(Tabla24[[#This Row],[FECHA DE TERMINACIÓN  DEL CONTRATO ]]-Tabla24[[#This Row],[FECHA ACTA DE INICIO]]))</f>
        <v>1</v>
      </c>
      <c r="O90" s="10">
        <v>54966667</v>
      </c>
      <c r="P90" s="7">
        <v>44242</v>
      </c>
      <c r="Q90" s="5" t="s">
        <v>1491</v>
      </c>
      <c r="R90" s="9">
        <f>+IF(Tabla24[[#This Row],[ESTADO ACTUAL DEL CONTRATO ]]="LIQUIDADO",0,Tabla24[[#This Row],[FECHA DE TERMINACIÓN  DEL CONTRATO ]]-$Q$1)</f>
        <v>0</v>
      </c>
      <c r="S90" s="7">
        <v>44439</v>
      </c>
      <c r="T90" s="5" t="s">
        <v>1124</v>
      </c>
      <c r="U90" s="5" t="s">
        <v>99</v>
      </c>
      <c r="V90" s="5" t="s">
        <v>1492</v>
      </c>
      <c r="W90" s="4" t="s">
        <v>100</v>
      </c>
      <c r="X90" s="5"/>
      <c r="Y90" s="5"/>
      <c r="Z90" s="5"/>
      <c r="AA90" s="5" t="s">
        <v>1493</v>
      </c>
      <c r="AB90" s="3" t="s">
        <v>99</v>
      </c>
      <c r="AC90" s="7">
        <v>44244</v>
      </c>
      <c r="AD90" s="7" t="s">
        <v>99</v>
      </c>
      <c r="AE90" s="6"/>
      <c r="AF90" s="5" t="s">
        <v>99</v>
      </c>
      <c r="AG90" s="4" t="s">
        <v>1127</v>
      </c>
      <c r="AH90" s="4"/>
    </row>
    <row r="91" spans="1:34" ht="90" x14ac:dyDescent="0.25">
      <c r="A91" s="5" t="s">
        <v>86</v>
      </c>
      <c r="B91" s="5" t="s">
        <v>1494</v>
      </c>
      <c r="C91" s="7">
        <v>44243</v>
      </c>
      <c r="D91" s="5" t="s">
        <v>1495</v>
      </c>
      <c r="E91" s="8">
        <v>1128270909</v>
      </c>
      <c r="F91" s="5" t="s">
        <v>1496</v>
      </c>
      <c r="G91" s="5" t="s">
        <v>1494</v>
      </c>
      <c r="H91" s="5"/>
      <c r="I91" s="13"/>
      <c r="J91" s="7"/>
      <c r="K91" s="5" t="s">
        <v>4</v>
      </c>
      <c r="L91" s="5" t="s">
        <v>27</v>
      </c>
      <c r="M91" s="5" t="s">
        <v>28</v>
      </c>
      <c r="N91" s="14">
        <f>+IF(Tabla24[[#This Row],[DÍAS PENDIENTES DE EJECUCIÓN]]&lt;=0,1,($Q$1-Tabla24[[#This Row],[FECHA ACTA DE INICIO]])/(Tabla24[[#This Row],[FECHA DE TERMINACIÓN  DEL CONTRATO ]]-Tabla24[[#This Row],[FECHA ACTA DE INICIO]]))</f>
        <v>1</v>
      </c>
      <c r="O91" s="10">
        <v>38600000</v>
      </c>
      <c r="P91" s="7">
        <v>44243</v>
      </c>
      <c r="Q91" s="5" t="s">
        <v>1497</v>
      </c>
      <c r="R91" s="9">
        <f>+IF(Tabla24[[#This Row],[ESTADO ACTUAL DEL CONTRATO ]]="LIQUIDADO",0,Tabla24[[#This Row],[FECHA DE TERMINACIÓN  DEL CONTRATO ]]-$Q$1)</f>
        <v>0</v>
      </c>
      <c r="S91" s="7">
        <v>44439</v>
      </c>
      <c r="T91" s="5" t="s">
        <v>1124</v>
      </c>
      <c r="U91" s="5" t="s">
        <v>99</v>
      </c>
      <c r="V91" s="5" t="s">
        <v>1297</v>
      </c>
      <c r="W91" s="4" t="s">
        <v>100</v>
      </c>
      <c r="X91" s="5"/>
      <c r="Y91" s="5"/>
      <c r="Z91" s="5"/>
      <c r="AA91" s="5" t="s">
        <v>1498</v>
      </c>
      <c r="AB91" s="3" t="s">
        <v>99</v>
      </c>
      <c r="AC91" s="7">
        <v>44245</v>
      </c>
      <c r="AD91" s="7" t="s">
        <v>99</v>
      </c>
      <c r="AE91" s="6"/>
      <c r="AF91" s="5" t="s">
        <v>99</v>
      </c>
      <c r="AG91" s="4" t="s">
        <v>1127</v>
      </c>
      <c r="AH91" s="4"/>
    </row>
    <row r="92" spans="1:34" ht="105" x14ac:dyDescent="0.25">
      <c r="A92" s="5" t="s">
        <v>86</v>
      </c>
      <c r="B92" s="5" t="s">
        <v>1499</v>
      </c>
      <c r="C92" s="7">
        <v>44249</v>
      </c>
      <c r="D92" s="5" t="s">
        <v>1500</v>
      </c>
      <c r="E92" s="8">
        <v>1017199960</v>
      </c>
      <c r="F92" s="5" t="s">
        <v>1501</v>
      </c>
      <c r="G92" s="5" t="s">
        <v>1499</v>
      </c>
      <c r="H92" s="5"/>
      <c r="I92" s="13"/>
      <c r="J92" s="7"/>
      <c r="K92" s="5" t="s">
        <v>4</v>
      </c>
      <c r="L92" s="5" t="s">
        <v>27</v>
      </c>
      <c r="M92" s="5" t="s">
        <v>28</v>
      </c>
      <c r="N92" s="14">
        <f>+IF(Tabla24[[#This Row],[DÍAS PENDIENTES DE EJECUCIÓN]]&lt;=0,1,($Q$1-Tabla24[[#This Row],[FECHA ACTA DE INICIO]])/(Tabla24[[#This Row],[FECHA DE TERMINACIÓN  DEL CONTRATO ]]-Tabla24[[#This Row],[FECHA ACTA DE INICIO]]))</f>
        <v>1</v>
      </c>
      <c r="O92" s="10">
        <v>28050000</v>
      </c>
      <c r="P92" s="7">
        <v>44249</v>
      </c>
      <c r="Q92" s="5" t="s">
        <v>1502</v>
      </c>
      <c r="R92" s="9">
        <f>+IF(Tabla24[[#This Row],[ESTADO ACTUAL DEL CONTRATO ]]="LIQUIDADO",0,Tabla24[[#This Row],[FECHA DE TERMINACIÓN  DEL CONTRATO ]]-$Q$1)</f>
        <v>0</v>
      </c>
      <c r="S92" s="7">
        <v>44439</v>
      </c>
      <c r="T92" s="5" t="s">
        <v>1124</v>
      </c>
      <c r="U92" s="5" t="s">
        <v>99</v>
      </c>
      <c r="V92" s="5" t="s">
        <v>1148</v>
      </c>
      <c r="W92" s="4" t="s">
        <v>100</v>
      </c>
      <c r="X92" s="5"/>
      <c r="Y92" s="5"/>
      <c r="Z92" s="5"/>
      <c r="AA92" s="5" t="s">
        <v>1503</v>
      </c>
      <c r="AB92" s="3" t="s">
        <v>99</v>
      </c>
      <c r="AC92" s="7">
        <v>44253</v>
      </c>
      <c r="AD92" s="7" t="s">
        <v>99</v>
      </c>
      <c r="AE92" s="6"/>
      <c r="AF92" s="5" t="s">
        <v>99</v>
      </c>
      <c r="AG92" s="4" t="s">
        <v>1127</v>
      </c>
      <c r="AH92" s="4"/>
    </row>
    <row r="93" spans="1:34" ht="105" x14ac:dyDescent="0.25">
      <c r="A93" s="5" t="s">
        <v>86</v>
      </c>
      <c r="B93" s="5" t="s">
        <v>1504</v>
      </c>
      <c r="C93" s="7">
        <v>44250</v>
      </c>
      <c r="D93" s="5" t="s">
        <v>1505</v>
      </c>
      <c r="E93" s="8">
        <v>1000407994</v>
      </c>
      <c r="F93" s="5" t="s">
        <v>338</v>
      </c>
      <c r="G93" s="5" t="s">
        <v>1504</v>
      </c>
      <c r="H93" s="5"/>
      <c r="I93" s="13"/>
      <c r="J93" s="7"/>
      <c r="K93" s="5" t="s">
        <v>4</v>
      </c>
      <c r="L93" s="5" t="s">
        <v>27</v>
      </c>
      <c r="M93" s="5" t="s">
        <v>28</v>
      </c>
      <c r="N93" s="14">
        <f>+IF(Tabla24[[#This Row],[DÍAS PENDIENTES DE EJECUCIÓN]]&lt;=0,1,($Q$1-Tabla24[[#This Row],[FECHA ACTA DE INICIO]])/(Tabla24[[#This Row],[FECHA DE TERMINACIÓN  DEL CONTRATO ]]-Tabla24[[#This Row],[FECHA ACTA DE INICIO]]))</f>
        <v>1</v>
      </c>
      <c r="O93" s="10">
        <v>13020000</v>
      </c>
      <c r="P93" s="7">
        <v>44250</v>
      </c>
      <c r="Q93" s="5" t="s">
        <v>1506</v>
      </c>
      <c r="R93" s="9">
        <f>+IF(Tabla24[[#This Row],[ESTADO ACTUAL DEL CONTRATO ]]="LIQUIDADO",0,Tabla24[[#This Row],[FECHA DE TERMINACIÓN  DEL CONTRATO ]]-$Q$1)</f>
        <v>0</v>
      </c>
      <c r="S93" s="7">
        <v>44439</v>
      </c>
      <c r="T93" s="5" t="s">
        <v>1124</v>
      </c>
      <c r="U93" s="5" t="s">
        <v>99</v>
      </c>
      <c r="V93" s="5" t="s">
        <v>1507</v>
      </c>
      <c r="W93" s="4" t="s">
        <v>100</v>
      </c>
      <c r="X93" s="5"/>
      <c r="Y93" s="5"/>
      <c r="Z93" s="5"/>
      <c r="AA93" s="5" t="s">
        <v>1508</v>
      </c>
      <c r="AB93" s="3" t="s">
        <v>99</v>
      </c>
      <c r="AC93" s="7">
        <v>44253</v>
      </c>
      <c r="AD93" s="7" t="s">
        <v>99</v>
      </c>
      <c r="AE93" s="6"/>
      <c r="AF93" s="5" t="s">
        <v>99</v>
      </c>
      <c r="AG93" s="4" t="s">
        <v>1127</v>
      </c>
      <c r="AH93" s="4"/>
    </row>
    <row r="94" spans="1:34" ht="90" x14ac:dyDescent="0.25">
      <c r="A94" s="5" t="s">
        <v>86</v>
      </c>
      <c r="B94" s="5" t="s">
        <v>93</v>
      </c>
      <c r="C94" s="7">
        <v>44253</v>
      </c>
      <c r="D94" s="5" t="s">
        <v>94</v>
      </c>
      <c r="E94" s="8" t="s">
        <v>95</v>
      </c>
      <c r="F94" s="5" t="s">
        <v>96</v>
      </c>
      <c r="G94" s="5" t="s">
        <v>93</v>
      </c>
      <c r="H94" s="5"/>
      <c r="I94" s="13"/>
      <c r="J94" s="7"/>
      <c r="K94" s="5" t="s">
        <v>4</v>
      </c>
      <c r="L94" s="5" t="s">
        <v>5</v>
      </c>
      <c r="M94" s="5" t="s">
        <v>6</v>
      </c>
      <c r="N94" s="14">
        <f ca="1">+IF(Tabla24[[#This Row],[DÍAS PENDIENTES DE EJECUCIÓN]]&lt;=0,1,($Q$1-Tabla24[[#This Row],[FECHA ACTA DE INICIO]])/(Tabla24[[#This Row],[FECHA DE TERMINACIÓN  DEL CONTRATO ]]-Tabla24[[#This Row],[FECHA ACTA DE INICIO]]))</f>
        <v>1</v>
      </c>
      <c r="O94" s="10">
        <v>498418945</v>
      </c>
      <c r="P94" s="7">
        <v>44256</v>
      </c>
      <c r="Q94" s="5" t="s">
        <v>97</v>
      </c>
      <c r="R94" s="9">
        <f ca="1">+IF(Tabla24[[#This Row],[ESTADO ACTUAL DEL CONTRATO ]]="LIQUIDADO",0,Tabla24[[#This Row],[FECHA DE TERMINACIÓN  DEL CONTRATO ]]-$Q$1)</f>
        <v>-755</v>
      </c>
      <c r="S94" s="7">
        <v>44742</v>
      </c>
      <c r="T94" s="5" t="s">
        <v>98</v>
      </c>
      <c r="U94" s="5" t="s">
        <v>99</v>
      </c>
      <c r="V94" s="5">
        <v>249209472</v>
      </c>
      <c r="W94" s="4" t="s">
        <v>100</v>
      </c>
      <c r="X94" s="5" t="s">
        <v>40</v>
      </c>
      <c r="Y94" s="4" t="s">
        <v>101</v>
      </c>
      <c r="Z94" s="4" t="s">
        <v>102</v>
      </c>
      <c r="AA94" s="5" t="s">
        <v>103</v>
      </c>
      <c r="AB94" s="3" t="s">
        <v>99</v>
      </c>
      <c r="AC94" s="7">
        <v>44265</v>
      </c>
      <c r="AD94" s="7" t="s">
        <v>99</v>
      </c>
      <c r="AE94" s="4" t="s">
        <v>99</v>
      </c>
      <c r="AF94" s="5" t="s">
        <v>99</v>
      </c>
      <c r="AG94" s="4" t="s">
        <v>1127</v>
      </c>
      <c r="AH94" s="4"/>
    </row>
    <row r="95" spans="1:34" ht="90" x14ac:dyDescent="0.25">
      <c r="A95" s="5" t="s">
        <v>86</v>
      </c>
      <c r="B95" s="5" t="s">
        <v>1509</v>
      </c>
      <c r="C95" s="7">
        <v>44253</v>
      </c>
      <c r="D95" s="5" t="s">
        <v>443</v>
      </c>
      <c r="E95" s="8" t="s">
        <v>444</v>
      </c>
      <c r="F95" s="5" t="s">
        <v>445</v>
      </c>
      <c r="G95" s="5" t="s">
        <v>1509</v>
      </c>
      <c r="H95" s="5"/>
      <c r="I95" s="13"/>
      <c r="J95" s="7"/>
      <c r="K95" s="5" t="s">
        <v>4</v>
      </c>
      <c r="L95" s="5" t="s">
        <v>9</v>
      </c>
      <c r="M95" s="5" t="s">
        <v>18</v>
      </c>
      <c r="N95" s="14">
        <f ca="1">+IF(Tabla24[[#This Row],[DÍAS PENDIENTES DE EJECUCIÓN]]&lt;=0,1,($Q$1-Tabla24[[#This Row],[FECHA ACTA DE INICIO]])/(Tabla24[[#This Row],[FECHA DE TERMINACIÓN  DEL CONTRATO ]]-Tabla24[[#This Row],[FECHA ACTA DE INICIO]]))</f>
        <v>1</v>
      </c>
      <c r="O95" s="10">
        <v>3602844</v>
      </c>
      <c r="P95" s="7">
        <v>44256</v>
      </c>
      <c r="Q95" s="5" t="s">
        <v>97</v>
      </c>
      <c r="R95" s="9">
        <f ca="1">+IF(Tabla24[[#This Row],[ESTADO ACTUAL DEL CONTRATO ]]="LIQUIDADO",0,Tabla24[[#This Row],[FECHA DE TERMINACIÓN  DEL CONTRATO ]]-$Q$1)</f>
        <v>-936</v>
      </c>
      <c r="S95" s="7">
        <v>44561</v>
      </c>
      <c r="T95" s="5" t="s">
        <v>99</v>
      </c>
      <c r="U95" s="5" t="s">
        <v>99</v>
      </c>
      <c r="V95" s="5" t="s">
        <v>99</v>
      </c>
      <c r="W95" s="4" t="s">
        <v>100</v>
      </c>
      <c r="X95" s="5"/>
      <c r="Y95" s="5"/>
      <c r="Z95" s="5"/>
      <c r="AA95" s="23" t="s">
        <v>1510</v>
      </c>
      <c r="AB95" s="3" t="s">
        <v>99</v>
      </c>
      <c r="AC95" s="7">
        <v>44260</v>
      </c>
      <c r="AD95" s="7" t="s">
        <v>99</v>
      </c>
      <c r="AE95" s="6"/>
      <c r="AF95" s="5" t="s">
        <v>99</v>
      </c>
      <c r="AG95" s="4" t="s">
        <v>1127</v>
      </c>
      <c r="AH95" s="4"/>
    </row>
    <row r="96" spans="1:34" ht="90" x14ac:dyDescent="0.25">
      <c r="A96" s="5" t="s">
        <v>86</v>
      </c>
      <c r="B96" s="5" t="s">
        <v>1511</v>
      </c>
      <c r="C96" s="7">
        <v>44257</v>
      </c>
      <c r="D96" s="5" t="s">
        <v>725</v>
      </c>
      <c r="E96" s="8">
        <v>1152198407</v>
      </c>
      <c r="F96" s="5" t="s">
        <v>1512</v>
      </c>
      <c r="G96" s="5" t="s">
        <v>1511</v>
      </c>
      <c r="H96" s="5"/>
      <c r="I96" s="13"/>
      <c r="J96" s="7"/>
      <c r="K96" s="5" t="s">
        <v>4</v>
      </c>
      <c r="L96" s="5" t="s">
        <v>27</v>
      </c>
      <c r="M96" s="5" t="s">
        <v>28</v>
      </c>
      <c r="N96" s="14">
        <f>+IF(Tabla24[[#This Row],[DÍAS PENDIENTES DE EJECUCIÓN]]&lt;=0,1,($Q$1-Tabla24[[#This Row],[FECHA ACTA DE INICIO]])/(Tabla24[[#This Row],[FECHA DE TERMINACIÓN  DEL CONTRATO ]]-Tabla24[[#This Row],[FECHA ACTA DE INICIO]]))</f>
        <v>1</v>
      </c>
      <c r="O96" s="10">
        <v>24600000</v>
      </c>
      <c r="P96" s="7">
        <v>44257</v>
      </c>
      <c r="Q96" s="5" t="s">
        <v>1513</v>
      </c>
      <c r="R96" s="9">
        <f>+IF(Tabla24[[#This Row],[ESTADO ACTUAL DEL CONTRATO ]]="LIQUIDADO",0,Tabla24[[#This Row],[FECHA DE TERMINACIÓN  DEL CONTRATO ]]-$Q$1)</f>
        <v>0</v>
      </c>
      <c r="S96" s="7">
        <v>44439</v>
      </c>
      <c r="T96" s="5" t="s">
        <v>1124</v>
      </c>
      <c r="U96" s="5" t="s">
        <v>99</v>
      </c>
      <c r="V96" s="5" t="s">
        <v>1144</v>
      </c>
      <c r="W96" s="4" t="s">
        <v>100</v>
      </c>
      <c r="X96" s="5"/>
      <c r="Y96" s="4"/>
      <c r="Z96" s="4"/>
      <c r="AA96" s="5" t="s">
        <v>1514</v>
      </c>
      <c r="AB96" s="3" t="s">
        <v>99</v>
      </c>
      <c r="AC96" s="7">
        <v>44264</v>
      </c>
      <c r="AD96" s="7" t="s">
        <v>99</v>
      </c>
      <c r="AE96" s="6"/>
      <c r="AF96" s="5" t="s">
        <v>99</v>
      </c>
      <c r="AG96" s="4" t="s">
        <v>1127</v>
      </c>
      <c r="AH96" s="4"/>
    </row>
    <row r="97" spans="1:34" ht="90" x14ac:dyDescent="0.25">
      <c r="A97" s="5" t="s">
        <v>86</v>
      </c>
      <c r="B97" s="5" t="s">
        <v>1515</v>
      </c>
      <c r="C97" s="7">
        <v>44260</v>
      </c>
      <c r="D97" s="5" t="s">
        <v>1516</v>
      </c>
      <c r="E97" s="8" t="s">
        <v>1517</v>
      </c>
      <c r="F97" s="5" t="s">
        <v>1518</v>
      </c>
      <c r="G97" s="5" t="s">
        <v>1515</v>
      </c>
      <c r="H97" s="5"/>
      <c r="I97" s="13"/>
      <c r="J97" s="7"/>
      <c r="K97" s="5" t="s">
        <v>12</v>
      </c>
      <c r="L97" s="5" t="s">
        <v>9</v>
      </c>
      <c r="M97" s="5" t="s">
        <v>18</v>
      </c>
      <c r="N97" s="14">
        <f ca="1">+IF(Tabla24[[#This Row],[DÍAS PENDIENTES DE EJECUCIÓN]]&lt;=0,1,($Q$1-Tabla24[[#This Row],[FECHA ACTA DE INICIO]])/(Tabla24[[#This Row],[FECHA DE TERMINACIÓN  DEL CONTRATO ]]-Tabla24[[#This Row],[FECHA ACTA DE INICIO]]))</f>
        <v>1</v>
      </c>
      <c r="O97" s="10">
        <v>18930200</v>
      </c>
      <c r="P97" s="7">
        <v>44265</v>
      </c>
      <c r="Q97" s="5" t="s">
        <v>1519</v>
      </c>
      <c r="R97" s="9">
        <f ca="1">+IF(Tabla24[[#This Row],[ESTADO ACTUAL DEL CONTRATO ]]="LIQUIDADO",0,Tabla24[[#This Row],[FECHA DE TERMINACIÓN  DEL CONTRATO ]]-$Q$1)</f>
        <v>-936</v>
      </c>
      <c r="S97" s="7">
        <v>44561</v>
      </c>
      <c r="T97" s="5" t="s">
        <v>99</v>
      </c>
      <c r="U97" s="5" t="s">
        <v>99</v>
      </c>
      <c r="V97" s="5" t="s">
        <v>99</v>
      </c>
      <c r="W97" s="4" t="s">
        <v>100</v>
      </c>
      <c r="X97" s="5"/>
      <c r="Y97" s="4"/>
      <c r="Z97" s="4"/>
      <c r="AA97" s="5" t="s">
        <v>1520</v>
      </c>
      <c r="AB97" s="3" t="s">
        <v>99</v>
      </c>
      <c r="AC97" s="7">
        <v>44263</v>
      </c>
      <c r="AD97" s="7" t="s">
        <v>99</v>
      </c>
      <c r="AE97" s="6"/>
      <c r="AF97" s="5" t="s">
        <v>99</v>
      </c>
      <c r="AG97" s="4" t="s">
        <v>1127</v>
      </c>
      <c r="AH97" s="4"/>
    </row>
    <row r="98" spans="1:34" ht="90" x14ac:dyDescent="0.25">
      <c r="A98" s="5" t="s">
        <v>86</v>
      </c>
      <c r="B98" s="5" t="s">
        <v>105</v>
      </c>
      <c r="C98" s="7">
        <v>44270</v>
      </c>
      <c r="D98" s="5" t="s">
        <v>106</v>
      </c>
      <c r="E98" s="8" t="s">
        <v>107</v>
      </c>
      <c r="F98" s="5" t="s">
        <v>108</v>
      </c>
      <c r="G98" s="5" t="s">
        <v>109</v>
      </c>
      <c r="H98" s="5"/>
      <c r="I98" s="13"/>
      <c r="J98" s="7"/>
      <c r="K98" s="5" t="s">
        <v>20</v>
      </c>
      <c r="L98" s="5" t="s">
        <v>21</v>
      </c>
      <c r="M98" s="5" t="s">
        <v>6</v>
      </c>
      <c r="N98" s="14">
        <f ca="1">+IF(Tabla24[[#This Row],[DÍAS PENDIENTES DE EJECUCIÓN]]&lt;=0,1,($Q$1-Tabla24[[#This Row],[FECHA ACTA DE INICIO]])/(Tabla24[[#This Row],[FECHA DE TERMINACIÓN  DEL CONTRATO ]]-Tabla24[[#This Row],[FECHA ACTA DE INICIO]]))</f>
        <v>1</v>
      </c>
      <c r="O98" s="10">
        <v>7057831875</v>
      </c>
      <c r="P98" s="7">
        <v>44272</v>
      </c>
      <c r="Q98" s="5" t="s">
        <v>110</v>
      </c>
      <c r="R98" s="9">
        <f ca="1">+IF(Tabla24[[#This Row],[ESTADO ACTUAL DEL CONTRATO ]]="LIQUIDADO",0,Tabla24[[#This Row],[FECHA DE TERMINACIÓN  DEL CONTRATO ]]-$Q$1)</f>
        <v>-190</v>
      </c>
      <c r="S98" s="7">
        <v>45307</v>
      </c>
      <c r="T98" s="5" t="s">
        <v>99</v>
      </c>
      <c r="U98" s="5" t="s">
        <v>99</v>
      </c>
      <c r="V98" s="5">
        <v>10924370</v>
      </c>
      <c r="W98" s="4" t="s">
        <v>111</v>
      </c>
      <c r="X98" s="5" t="s">
        <v>7</v>
      </c>
      <c r="Y98" s="4"/>
      <c r="Z98" s="4" t="s">
        <v>112</v>
      </c>
      <c r="AA98" s="5" t="s">
        <v>113</v>
      </c>
      <c r="AB98" s="3"/>
      <c r="AC98" s="7">
        <v>44195</v>
      </c>
      <c r="AD98" s="7" t="s">
        <v>99</v>
      </c>
      <c r="AE98" s="4" t="s">
        <v>99</v>
      </c>
      <c r="AF98" s="5" t="s">
        <v>99</v>
      </c>
      <c r="AG98" s="4" t="s">
        <v>1127</v>
      </c>
      <c r="AH98" s="4"/>
    </row>
    <row r="99" spans="1:34" ht="90" x14ac:dyDescent="0.25">
      <c r="A99" s="5" t="s">
        <v>86</v>
      </c>
      <c r="B99" s="5" t="s">
        <v>114</v>
      </c>
      <c r="C99" s="7">
        <v>44270</v>
      </c>
      <c r="D99" s="5" t="s">
        <v>115</v>
      </c>
      <c r="E99" s="8" t="s">
        <v>116</v>
      </c>
      <c r="F99" s="5" t="s">
        <v>117</v>
      </c>
      <c r="G99" s="5" t="s">
        <v>118</v>
      </c>
      <c r="H99" s="5"/>
      <c r="I99" s="13"/>
      <c r="J99" s="7"/>
      <c r="K99" s="5" t="s">
        <v>20</v>
      </c>
      <c r="L99" s="5" t="s">
        <v>21</v>
      </c>
      <c r="M99" s="5" t="s">
        <v>6</v>
      </c>
      <c r="N99" s="14">
        <f ca="1">+IF(Tabla24[[#This Row],[DÍAS PENDIENTES DE EJECUCIÓN]]&lt;=0,1,($Q$1-Tabla24[[#This Row],[FECHA ACTA DE INICIO]])/(Tabla24[[#This Row],[FECHA DE TERMINACIÓN  DEL CONTRATO ]]-Tabla24[[#This Row],[FECHA ACTA DE INICIO]]))</f>
        <v>1</v>
      </c>
      <c r="O99" s="10">
        <v>6218666695</v>
      </c>
      <c r="P99" s="7">
        <v>44270</v>
      </c>
      <c r="Q99" s="5" t="s">
        <v>119</v>
      </c>
      <c r="R99" s="9">
        <f ca="1">+IF(Tabla24[[#This Row],[ESTADO ACTUAL DEL CONTRATO ]]="LIQUIDADO",0,Tabla24[[#This Row],[FECHA DE TERMINACIÓN  DEL CONTRATO ]]-$Q$1)</f>
        <v>-345</v>
      </c>
      <c r="S99" s="7">
        <v>45152</v>
      </c>
      <c r="T99" s="5" t="s">
        <v>99</v>
      </c>
      <c r="U99" s="5" t="s">
        <v>99</v>
      </c>
      <c r="V99" s="5">
        <v>10268908</v>
      </c>
      <c r="W99" s="4" t="s">
        <v>111</v>
      </c>
      <c r="X99" s="5" t="s">
        <v>7</v>
      </c>
      <c r="Y99" s="4"/>
      <c r="Z99" s="4" t="s">
        <v>112</v>
      </c>
      <c r="AA99" s="5" t="s">
        <v>120</v>
      </c>
      <c r="AB99" s="3"/>
      <c r="AC99" s="7">
        <v>44195</v>
      </c>
      <c r="AD99" s="7" t="s">
        <v>99</v>
      </c>
      <c r="AE99" s="4" t="s">
        <v>99</v>
      </c>
      <c r="AF99" s="5" t="s">
        <v>99</v>
      </c>
      <c r="AG99" s="4" t="s">
        <v>1127</v>
      </c>
      <c r="AH99" s="4"/>
    </row>
    <row r="100" spans="1:34" ht="105" x14ac:dyDescent="0.25">
      <c r="A100" s="5" t="s">
        <v>86</v>
      </c>
      <c r="B100" s="5" t="s">
        <v>121</v>
      </c>
      <c r="C100" s="7">
        <v>44271</v>
      </c>
      <c r="D100" s="5" t="s">
        <v>122</v>
      </c>
      <c r="E100" s="8" t="s">
        <v>123</v>
      </c>
      <c r="F100" s="5" t="s">
        <v>124</v>
      </c>
      <c r="G100" s="5" t="s">
        <v>125</v>
      </c>
      <c r="H100" s="5"/>
      <c r="I100" s="13"/>
      <c r="J100" s="7"/>
      <c r="K100" s="5" t="s">
        <v>16</v>
      </c>
      <c r="L100" s="5" t="s">
        <v>9</v>
      </c>
      <c r="M100" s="5" t="s">
        <v>18</v>
      </c>
      <c r="N100" s="14">
        <f ca="1">+IF(Tabla24[[#This Row],[DÍAS PENDIENTES DE EJECUCIÓN]]&lt;=0,1,($Q$1-Tabla24[[#This Row],[FECHA ACTA DE INICIO]])/(Tabla24[[#This Row],[FECHA DE TERMINACIÓN  DEL CONTRATO ]]-Tabla24[[#This Row],[FECHA ACTA DE INICIO]]))</f>
        <v>1</v>
      </c>
      <c r="O100" s="10">
        <v>152101650</v>
      </c>
      <c r="P100" s="7">
        <v>44271</v>
      </c>
      <c r="Q100" s="5" t="s">
        <v>126</v>
      </c>
      <c r="R100" s="9">
        <f ca="1">+IF(Tabla24[[#This Row],[ESTADO ACTUAL DEL CONTRATO ]]="LIQUIDADO",0,Tabla24[[#This Row],[FECHA DE TERMINACIÓN  DEL CONTRATO ]]-$Q$1)</f>
        <v>-895</v>
      </c>
      <c r="S100" s="7">
        <v>44602</v>
      </c>
      <c r="T100" s="5" t="s">
        <v>127</v>
      </c>
      <c r="U100" s="5" t="s">
        <v>99</v>
      </c>
      <c r="V100" s="5">
        <v>42342600</v>
      </c>
      <c r="W100" s="4" t="s">
        <v>100</v>
      </c>
      <c r="X100" s="5" t="s">
        <v>44</v>
      </c>
      <c r="Y100" s="4" t="s">
        <v>101</v>
      </c>
      <c r="Z100" s="4" t="s">
        <v>128</v>
      </c>
      <c r="AA100" s="5" t="s">
        <v>129</v>
      </c>
      <c r="AB100" s="3" t="s">
        <v>99</v>
      </c>
      <c r="AC100" s="7">
        <v>44274</v>
      </c>
      <c r="AD100" s="7" t="s">
        <v>99</v>
      </c>
      <c r="AE100" s="4" t="s">
        <v>99</v>
      </c>
      <c r="AF100" s="5" t="s">
        <v>99</v>
      </c>
      <c r="AG100" s="4" t="s">
        <v>1127</v>
      </c>
      <c r="AH100" s="4"/>
    </row>
    <row r="101" spans="1:34" ht="105" x14ac:dyDescent="0.25">
      <c r="A101" s="5" t="s">
        <v>86</v>
      </c>
      <c r="B101" s="5" t="s">
        <v>130</v>
      </c>
      <c r="C101" s="7">
        <v>44278</v>
      </c>
      <c r="D101" s="5" t="s">
        <v>131</v>
      </c>
      <c r="E101" s="8" t="s">
        <v>132</v>
      </c>
      <c r="F101" s="5" t="s">
        <v>133</v>
      </c>
      <c r="G101" s="5" t="s">
        <v>134</v>
      </c>
      <c r="H101" s="5"/>
      <c r="I101" s="13"/>
      <c r="J101" s="7"/>
      <c r="K101" s="5" t="s">
        <v>8</v>
      </c>
      <c r="L101" s="5" t="s">
        <v>24</v>
      </c>
      <c r="M101" s="5" t="s">
        <v>6</v>
      </c>
      <c r="N101" s="14">
        <f ca="1">+IF(Tabla24[[#This Row],[DÍAS PENDIENTES DE EJECUCIÓN]]&lt;=0,1,($Q$1-Tabla24[[#This Row],[FECHA ACTA DE INICIO]])/(Tabla24[[#This Row],[FECHA DE TERMINACIÓN  DEL CONTRATO ]]-Tabla24[[#This Row],[FECHA ACTA DE INICIO]]))</f>
        <v>1</v>
      </c>
      <c r="O101" s="10">
        <v>29965832513</v>
      </c>
      <c r="P101" s="7">
        <v>44291</v>
      </c>
      <c r="Q101" s="5" t="s">
        <v>135</v>
      </c>
      <c r="R101" s="9">
        <f ca="1">+IF(Tabla24[[#This Row],[ESTADO ACTUAL DEL CONTRATO ]]="LIQUIDADO",0,Tabla24[[#This Row],[FECHA DE TERMINACIÓN  DEL CONTRATO ]]-$Q$1)</f>
        <v>-355</v>
      </c>
      <c r="S101" s="7">
        <v>45142</v>
      </c>
      <c r="T101" s="5" t="s">
        <v>99</v>
      </c>
      <c r="U101" s="5" t="s">
        <v>99</v>
      </c>
      <c r="V101" s="5">
        <v>5425515097</v>
      </c>
      <c r="W101" s="4" t="s">
        <v>111</v>
      </c>
      <c r="X101" s="5" t="s">
        <v>7</v>
      </c>
      <c r="Y101" s="4"/>
      <c r="Z101" s="4" t="s">
        <v>112</v>
      </c>
      <c r="AA101" s="5" t="s">
        <v>136</v>
      </c>
      <c r="AB101" s="3"/>
      <c r="AC101" s="7">
        <v>44216</v>
      </c>
      <c r="AD101" s="7" t="s">
        <v>99</v>
      </c>
      <c r="AE101" s="4" t="s">
        <v>99</v>
      </c>
      <c r="AF101" s="5" t="s">
        <v>99</v>
      </c>
      <c r="AG101" s="4" t="s">
        <v>1127</v>
      </c>
      <c r="AH101" s="4"/>
    </row>
    <row r="102" spans="1:34" ht="90" x14ac:dyDescent="0.25">
      <c r="A102" s="5" t="s">
        <v>86</v>
      </c>
      <c r="B102" s="5" t="s">
        <v>137</v>
      </c>
      <c r="C102" s="7">
        <v>44278</v>
      </c>
      <c r="D102" s="5" t="s">
        <v>138</v>
      </c>
      <c r="E102" s="8" t="s">
        <v>139</v>
      </c>
      <c r="F102" s="5" t="s">
        <v>140</v>
      </c>
      <c r="G102" s="5" t="s">
        <v>141</v>
      </c>
      <c r="H102" s="5"/>
      <c r="I102" s="13"/>
      <c r="J102" s="7"/>
      <c r="K102" s="5" t="s">
        <v>8</v>
      </c>
      <c r="L102" s="5" t="s">
        <v>24</v>
      </c>
      <c r="M102" s="5" t="s">
        <v>6</v>
      </c>
      <c r="N102" s="14">
        <f ca="1">+IF(Tabla24[[#This Row],[DÍAS PENDIENTES DE EJECUCIÓN]]&lt;=0,1,($Q$1-Tabla24[[#This Row],[FECHA ACTA DE INICIO]])/(Tabla24[[#This Row],[FECHA DE TERMINACIÓN  DEL CONTRATO ]]-Tabla24[[#This Row],[FECHA ACTA DE INICIO]]))</f>
        <v>1</v>
      </c>
      <c r="O102" s="10">
        <v>28893107494</v>
      </c>
      <c r="P102" s="7">
        <v>44298</v>
      </c>
      <c r="Q102" s="5" t="s">
        <v>142</v>
      </c>
      <c r="R102" s="9">
        <f ca="1">+IF(Tabla24[[#This Row],[ESTADO ACTUAL DEL CONTRATO ]]="LIQUIDADO",0,Tabla24[[#This Row],[FECHA DE TERMINACIÓN  DEL CONTRATO ]]-$Q$1)</f>
        <v>-104</v>
      </c>
      <c r="S102" s="7">
        <v>45393</v>
      </c>
      <c r="T102" s="5" t="s">
        <v>99</v>
      </c>
      <c r="U102" s="5" t="s">
        <v>99</v>
      </c>
      <c r="V102" s="5">
        <v>3614735638</v>
      </c>
      <c r="W102" s="4" t="s">
        <v>111</v>
      </c>
      <c r="X102" s="5" t="s">
        <v>7</v>
      </c>
      <c r="Y102" s="4"/>
      <c r="Z102" s="4" t="s">
        <v>112</v>
      </c>
      <c r="AA102" s="5" t="s">
        <v>143</v>
      </c>
      <c r="AB102" s="3"/>
      <c r="AC102" s="7">
        <v>44216</v>
      </c>
      <c r="AD102" s="7" t="s">
        <v>99</v>
      </c>
      <c r="AE102" s="4" t="s">
        <v>99</v>
      </c>
      <c r="AF102" s="5" t="s">
        <v>99</v>
      </c>
      <c r="AG102" s="4" t="s">
        <v>1127</v>
      </c>
      <c r="AH102" s="4"/>
    </row>
    <row r="103" spans="1:34" ht="90" x14ac:dyDescent="0.25">
      <c r="A103" s="5" t="s">
        <v>86</v>
      </c>
      <c r="B103" s="5" t="s">
        <v>144</v>
      </c>
      <c r="C103" s="7">
        <v>44278</v>
      </c>
      <c r="D103" s="5" t="s">
        <v>145</v>
      </c>
      <c r="E103" s="8" t="s">
        <v>146</v>
      </c>
      <c r="F103" s="5" t="s">
        <v>147</v>
      </c>
      <c r="G103" s="5" t="s">
        <v>148</v>
      </c>
      <c r="H103" s="5"/>
      <c r="I103" s="13"/>
      <c r="J103" s="7"/>
      <c r="K103" s="5" t="s">
        <v>8</v>
      </c>
      <c r="L103" s="5" t="s">
        <v>9</v>
      </c>
      <c r="M103" s="5" t="s">
        <v>18</v>
      </c>
      <c r="N103" s="14">
        <f ca="1">+IF(Tabla24[[#This Row],[DÍAS PENDIENTES DE EJECUCIÓN]]&lt;=0,1,($Q$1-Tabla24[[#This Row],[FECHA ACTA DE INICIO]])/(Tabla24[[#This Row],[FECHA DE TERMINACIÓN  DEL CONTRATO ]]-Tabla24[[#This Row],[FECHA ACTA DE INICIO]]))</f>
        <v>1</v>
      </c>
      <c r="O103" s="10">
        <v>399144020</v>
      </c>
      <c r="P103" s="7">
        <v>44312</v>
      </c>
      <c r="Q103" s="5" t="s">
        <v>149</v>
      </c>
      <c r="R103" s="9">
        <f ca="1">+IF(Tabla24[[#This Row],[ESTADO ACTUAL DEL CONTRATO ]]="LIQUIDADO",0,Tabla24[[#This Row],[FECHA DE TERMINACIÓN  DEL CONTRATO ]]-$Q$1)</f>
        <v>-846</v>
      </c>
      <c r="S103" s="7">
        <v>44651</v>
      </c>
      <c r="T103" s="5" t="s">
        <v>150</v>
      </c>
      <c r="U103" s="5" t="s">
        <v>99</v>
      </c>
      <c r="V103" s="5" t="s">
        <v>99</v>
      </c>
      <c r="W103" s="4" t="s">
        <v>100</v>
      </c>
      <c r="X103" s="5" t="s">
        <v>26</v>
      </c>
      <c r="Y103" s="4" t="s">
        <v>101</v>
      </c>
      <c r="Z103" s="4" t="s">
        <v>151</v>
      </c>
      <c r="AA103" s="3" t="s">
        <v>152</v>
      </c>
      <c r="AB103" s="3" t="s">
        <v>99</v>
      </c>
      <c r="AC103" s="7">
        <v>44314</v>
      </c>
      <c r="AD103" s="7" t="s">
        <v>99</v>
      </c>
      <c r="AE103" s="4" t="s">
        <v>99</v>
      </c>
      <c r="AF103" s="5" t="s">
        <v>99</v>
      </c>
      <c r="AG103" s="4" t="s">
        <v>1127</v>
      </c>
      <c r="AH103" s="4"/>
    </row>
    <row r="104" spans="1:34" ht="90" x14ac:dyDescent="0.25">
      <c r="A104" s="5" t="s">
        <v>86</v>
      </c>
      <c r="B104" s="5" t="s">
        <v>1521</v>
      </c>
      <c r="C104" s="7">
        <v>44295</v>
      </c>
      <c r="D104" s="5" t="s">
        <v>1522</v>
      </c>
      <c r="E104" s="8" t="s">
        <v>1523</v>
      </c>
      <c r="F104" s="5" t="s">
        <v>1524</v>
      </c>
      <c r="G104" s="5" t="s">
        <v>1521</v>
      </c>
      <c r="H104" s="5"/>
      <c r="I104" s="13"/>
      <c r="J104" s="7"/>
      <c r="K104" s="5" t="s">
        <v>12</v>
      </c>
      <c r="L104" s="5" t="s">
        <v>9</v>
      </c>
      <c r="M104" s="5" t="s">
        <v>18</v>
      </c>
      <c r="N104" s="14">
        <f ca="1">+IF(Tabla24[[#This Row],[DÍAS PENDIENTES DE EJECUCIÓN]]&lt;=0,1,($Q$1-Tabla24[[#This Row],[FECHA ACTA DE INICIO]])/(Tabla24[[#This Row],[FECHA DE TERMINACIÓN  DEL CONTRATO ]]-Tabla24[[#This Row],[FECHA ACTA DE INICIO]]))</f>
        <v>1</v>
      </c>
      <c r="O104" s="10">
        <v>1779181</v>
      </c>
      <c r="P104" s="7">
        <v>44300</v>
      </c>
      <c r="Q104" s="5" t="s">
        <v>126</v>
      </c>
      <c r="R104" s="9">
        <f ca="1">+IF(Tabla24[[#This Row],[ESTADO ACTUAL DEL CONTRATO ]]="LIQUIDADO",0,Tabla24[[#This Row],[FECHA DE TERMINACIÓN  DEL CONTRATO ]]-$Q$1)</f>
        <v>-936</v>
      </c>
      <c r="S104" s="7">
        <v>44561</v>
      </c>
      <c r="T104" s="5" t="s">
        <v>99</v>
      </c>
      <c r="U104" s="5" t="s">
        <v>99</v>
      </c>
      <c r="V104" s="5" t="s">
        <v>99</v>
      </c>
      <c r="W104" s="4" t="s">
        <v>100</v>
      </c>
      <c r="X104" s="5"/>
      <c r="Y104" s="4"/>
      <c r="Z104" s="4"/>
      <c r="AA104" s="5" t="s">
        <v>1525</v>
      </c>
      <c r="AB104" s="3" t="s">
        <v>99</v>
      </c>
      <c r="AC104" s="7">
        <v>44301</v>
      </c>
      <c r="AD104" s="7" t="s">
        <v>99</v>
      </c>
      <c r="AE104" s="6"/>
      <c r="AF104" s="5" t="s">
        <v>99</v>
      </c>
      <c r="AG104" s="4" t="s">
        <v>1127</v>
      </c>
      <c r="AH104" s="4"/>
    </row>
    <row r="105" spans="1:34" ht="45" x14ac:dyDescent="0.25">
      <c r="A105" s="5" t="s">
        <v>86</v>
      </c>
      <c r="B105" s="5" t="s">
        <v>1526</v>
      </c>
      <c r="C105" s="7"/>
      <c r="D105" s="5" t="s">
        <v>1527</v>
      </c>
      <c r="E105" s="8">
        <v>1017243107</v>
      </c>
      <c r="F105" s="5" t="s">
        <v>1528</v>
      </c>
      <c r="G105" s="5" t="s">
        <v>1526</v>
      </c>
      <c r="H105" s="5"/>
      <c r="I105" s="13"/>
      <c r="J105" s="7"/>
      <c r="K105" s="5" t="s">
        <v>4</v>
      </c>
      <c r="L105" s="5" t="s">
        <v>27</v>
      </c>
      <c r="M105" s="5" t="s">
        <v>28</v>
      </c>
      <c r="N105" s="14">
        <f ca="1">+IF(Tabla24[[#This Row],[DÍAS PENDIENTES DE EJECUCIÓN]]&lt;=0,1,($Q$1-Tabla24[[#This Row],[FECHA ACTA DE INICIO]])/(Tabla24[[#This Row],[FECHA DE TERMINACIÓN  DEL CONTRATO ]]-Tabla24[[#This Row],[FECHA ACTA DE INICIO]]))</f>
        <v>11</v>
      </c>
      <c r="O105" s="10"/>
      <c r="P105" s="7">
        <v>44298</v>
      </c>
      <c r="Q105" s="5" t="s">
        <v>1529</v>
      </c>
      <c r="R105" s="9" t="str">
        <f>+IF(Tabla24[[#This Row],[ESTADO ACTUAL DEL CONTRATO ]]="LIQUIDADO","OK",Tabla24[[#This Row],[FECHA DE TERMINACIÓN  DEL CONTRATO ]]-$Q$1)</f>
        <v>OK</v>
      </c>
      <c r="S105" s="7">
        <v>44407</v>
      </c>
      <c r="T105" s="5" t="s">
        <v>1232</v>
      </c>
      <c r="U105" s="5"/>
      <c r="V105" s="5" t="s">
        <v>1131</v>
      </c>
      <c r="W105" s="4" t="s">
        <v>1326</v>
      </c>
      <c r="X105" s="5"/>
      <c r="Y105" s="4"/>
      <c r="Z105" s="4"/>
      <c r="AA105" s="5"/>
      <c r="AB105" s="3"/>
      <c r="AC105" s="7"/>
      <c r="AD105" s="7"/>
      <c r="AE105" s="6"/>
      <c r="AF105" s="5"/>
      <c r="AG105" s="4" t="s">
        <v>1127</v>
      </c>
      <c r="AH105" s="4"/>
    </row>
    <row r="106" spans="1:34" ht="45" x14ac:dyDescent="0.25">
      <c r="A106" s="5" t="s">
        <v>86</v>
      </c>
      <c r="B106" s="5" t="s">
        <v>1530</v>
      </c>
      <c r="C106" s="7"/>
      <c r="D106" s="5" t="s">
        <v>1531</v>
      </c>
      <c r="E106" s="8">
        <v>80025062</v>
      </c>
      <c r="F106" s="5" t="s">
        <v>1532</v>
      </c>
      <c r="G106" s="5" t="s">
        <v>1530</v>
      </c>
      <c r="H106" s="5"/>
      <c r="I106" s="13"/>
      <c r="J106" s="7"/>
      <c r="K106" s="5" t="s">
        <v>4</v>
      </c>
      <c r="L106" s="5" t="s">
        <v>27</v>
      </c>
      <c r="M106" s="5" t="s">
        <v>28</v>
      </c>
      <c r="N106" s="14">
        <f ca="1">+IF(Tabla24[[#This Row],[DÍAS PENDIENTES DE EJECUCIÓN]]&lt;=0,1,($Q$1-Tabla24[[#This Row],[FECHA ACTA DE INICIO]])/(Tabla24[[#This Row],[FECHA DE TERMINACIÓN  DEL CONTRATO ]]-Tabla24[[#This Row],[FECHA ACTA DE INICIO]]))</f>
        <v>1.0238079164697675</v>
      </c>
      <c r="O106" s="10"/>
      <c r="P106" s="7"/>
      <c r="Q106" s="5"/>
      <c r="R106" s="9" t="str">
        <f>+IF(Tabla24[[#This Row],[ESTADO ACTUAL DEL CONTRATO ]]="LIQUIDADO","OK",Tabla24[[#This Row],[FECHA DE TERMINACIÓN  DEL CONTRATO ]]-$Q$1)</f>
        <v>OK</v>
      </c>
      <c r="S106" s="7">
        <v>44439</v>
      </c>
      <c r="T106" s="5"/>
      <c r="U106" s="5"/>
      <c r="V106" s="5"/>
      <c r="W106" s="4"/>
      <c r="X106" s="5"/>
      <c r="Y106" s="4"/>
      <c r="Z106" s="4"/>
      <c r="AA106" s="5"/>
      <c r="AB106" s="3"/>
      <c r="AC106" s="7"/>
      <c r="AD106" s="7"/>
      <c r="AE106" s="6"/>
      <c r="AF106" s="5"/>
      <c r="AG106" s="4" t="s">
        <v>1127</v>
      </c>
      <c r="AH106" s="4"/>
    </row>
    <row r="107" spans="1:34" ht="75" x14ac:dyDescent="0.25">
      <c r="A107" s="5" t="s">
        <v>86</v>
      </c>
      <c r="B107" s="5" t="s">
        <v>153</v>
      </c>
      <c r="C107" s="7">
        <v>44308</v>
      </c>
      <c r="D107" s="5" t="s">
        <v>154</v>
      </c>
      <c r="E107" s="8" t="s">
        <v>155</v>
      </c>
      <c r="F107" s="5" t="s">
        <v>156</v>
      </c>
      <c r="G107" s="5" t="s">
        <v>153</v>
      </c>
      <c r="H107" s="5"/>
      <c r="I107" s="13"/>
      <c r="J107" s="7"/>
      <c r="K107" s="5" t="s">
        <v>4</v>
      </c>
      <c r="L107" s="5" t="s">
        <v>5</v>
      </c>
      <c r="M107" s="5" t="s">
        <v>6</v>
      </c>
      <c r="N107" s="14">
        <f ca="1">+IF(Tabla24[[#This Row],[DÍAS PENDIENTES DE EJECUCIÓN]]&lt;=0,1,($Q$1-Tabla24[[#This Row],[FECHA ACTA DE INICIO]])/(Tabla24[[#This Row],[FECHA DE TERMINACIÓN  DEL CONTRATO ]]-Tabla24[[#This Row],[FECHA ACTA DE INICIO]]))</f>
        <v>1</v>
      </c>
      <c r="O107" s="10">
        <v>289962464</v>
      </c>
      <c r="P107" s="7">
        <v>44321</v>
      </c>
      <c r="Q107" s="5" t="s">
        <v>157</v>
      </c>
      <c r="R107" s="9">
        <f ca="1">+IF(Tabla24[[#This Row],[ESTADO ACTUAL DEL CONTRATO ]]="LIQUIDADO",0,Tabla24[[#This Row],[FECHA DE TERMINACIÓN  DEL CONTRATO ]]-$Q$1)</f>
        <v>-755</v>
      </c>
      <c r="S107" s="7">
        <v>44742</v>
      </c>
      <c r="T107" s="5" t="s">
        <v>158</v>
      </c>
      <c r="U107" s="5" t="s">
        <v>99</v>
      </c>
      <c r="V107" s="5" t="s">
        <v>99</v>
      </c>
      <c r="W107" s="4" t="s">
        <v>100</v>
      </c>
      <c r="X107" s="5" t="s">
        <v>11</v>
      </c>
      <c r="Y107" s="4" t="s">
        <v>101</v>
      </c>
      <c r="Z107" s="4" t="s">
        <v>175</v>
      </c>
      <c r="AA107" s="5" t="s">
        <v>160</v>
      </c>
      <c r="AB107" s="3" t="s">
        <v>99</v>
      </c>
      <c r="AC107" s="7">
        <v>44406</v>
      </c>
      <c r="AD107" s="7" t="s">
        <v>99</v>
      </c>
      <c r="AE107" s="4" t="s">
        <v>99</v>
      </c>
      <c r="AF107" s="5" t="s">
        <v>99</v>
      </c>
      <c r="AG107" s="4" t="s">
        <v>1127</v>
      </c>
      <c r="AH107" s="4"/>
    </row>
    <row r="108" spans="1:34" ht="90" x14ac:dyDescent="0.25">
      <c r="A108" s="5" t="s">
        <v>86</v>
      </c>
      <c r="B108" s="5" t="s">
        <v>1533</v>
      </c>
      <c r="C108" s="7"/>
      <c r="D108" s="5" t="s">
        <v>1534</v>
      </c>
      <c r="E108" s="8" t="s">
        <v>1535</v>
      </c>
      <c r="F108" s="5" t="s">
        <v>1536</v>
      </c>
      <c r="G108" s="5" t="s">
        <v>1537</v>
      </c>
      <c r="H108" s="5"/>
      <c r="I108" s="13"/>
      <c r="J108" s="7"/>
      <c r="K108" s="5" t="s">
        <v>16</v>
      </c>
      <c r="L108" s="5" t="s">
        <v>30</v>
      </c>
      <c r="M108" s="5" t="s">
        <v>18</v>
      </c>
      <c r="N108" s="14">
        <f ca="1">+IF(Tabla24[[#This Row],[DÍAS PENDIENTES DE EJECUCIÓN]]&lt;=0,1,($Q$1-Tabla24[[#This Row],[FECHA ACTA DE INICIO]])/(Tabla24[[#This Row],[FECHA DE TERMINACIÓN  DEL CONTRATO ]]-Tabla24[[#This Row],[FECHA ACTA DE INICIO]]))</f>
        <v>1</v>
      </c>
      <c r="O108" s="10">
        <v>22430444</v>
      </c>
      <c r="P108" s="7">
        <v>44317</v>
      </c>
      <c r="Q108" s="5" t="s">
        <v>1538</v>
      </c>
      <c r="R108" s="9">
        <f ca="1">+IF(Tabla24[[#This Row],[ESTADO ACTUAL DEL CONTRATO ]]="LIQUIDADO","OK",Tabla24[[#This Row],[FECHA DE TERMINACIÓN  DEL CONTRATO ]]-$Q$1)</f>
        <v>-952</v>
      </c>
      <c r="S108" s="7">
        <v>44545</v>
      </c>
      <c r="T108" s="5" t="s">
        <v>99</v>
      </c>
      <c r="U108" s="5" t="s">
        <v>99</v>
      </c>
      <c r="V108" s="5" t="s">
        <v>99</v>
      </c>
      <c r="W108" s="4" t="s">
        <v>100</v>
      </c>
      <c r="X108" s="5" t="s">
        <v>44</v>
      </c>
      <c r="Y108" s="4" t="s">
        <v>101</v>
      </c>
      <c r="Z108" s="4" t="s">
        <v>128</v>
      </c>
      <c r="AA108" s="5" t="s">
        <v>1539</v>
      </c>
      <c r="AB108" s="3" t="s">
        <v>99</v>
      </c>
      <c r="AC108" s="7">
        <v>44299</v>
      </c>
      <c r="AD108" s="7" t="s">
        <v>99</v>
      </c>
      <c r="AE108" s="4" t="s">
        <v>99</v>
      </c>
      <c r="AF108" s="5" t="s">
        <v>99</v>
      </c>
      <c r="AG108" s="4" t="s">
        <v>1127</v>
      </c>
      <c r="AH108" s="4"/>
    </row>
    <row r="109" spans="1:34" ht="90" x14ac:dyDescent="0.25">
      <c r="A109" s="5" t="s">
        <v>86</v>
      </c>
      <c r="B109" s="5" t="s">
        <v>161</v>
      </c>
      <c r="C109" s="7">
        <v>44326</v>
      </c>
      <c r="D109" s="5" t="s">
        <v>162</v>
      </c>
      <c r="E109" s="8" t="s">
        <v>163</v>
      </c>
      <c r="F109" s="5" t="s">
        <v>164</v>
      </c>
      <c r="G109" s="5" t="s">
        <v>165</v>
      </c>
      <c r="H109" s="5"/>
      <c r="I109" s="13"/>
      <c r="J109" s="7"/>
      <c r="K109" s="5" t="s">
        <v>16</v>
      </c>
      <c r="L109" s="5" t="s">
        <v>17</v>
      </c>
      <c r="M109" s="5" t="s">
        <v>18</v>
      </c>
      <c r="N109" s="14">
        <f ca="1">+IF(Tabla24[[#This Row],[DÍAS PENDIENTES DE EJECUCIÓN]]&lt;=0,1,($Q$1-Tabla24[[#This Row],[FECHA ACTA DE INICIO]])/(Tabla24[[#This Row],[FECHA DE TERMINACIÓN  DEL CONTRATO ]]-Tabla24[[#This Row],[FECHA ACTA DE INICIO]]))</f>
        <v>1</v>
      </c>
      <c r="O109" s="10">
        <v>45581000</v>
      </c>
      <c r="P109" s="7">
        <v>44327</v>
      </c>
      <c r="Q109" s="5" t="s">
        <v>166</v>
      </c>
      <c r="R109" s="9">
        <f ca="1">+IF(Tabla24[[#This Row],[ESTADO ACTUAL DEL CONTRATO ]]="LIQUIDADO",0,Tabla24[[#This Row],[FECHA DE TERMINACIÓN  DEL CONTRATO ]]-$Q$1)</f>
        <v>-816</v>
      </c>
      <c r="S109" s="7">
        <v>44681</v>
      </c>
      <c r="T109" s="5" t="s">
        <v>167</v>
      </c>
      <c r="U109" s="5" t="s">
        <v>99</v>
      </c>
      <c r="V109" s="5" t="s">
        <v>168</v>
      </c>
      <c r="W109" s="4" t="s">
        <v>100</v>
      </c>
      <c r="X109" s="5" t="s">
        <v>29</v>
      </c>
      <c r="Y109" s="4" t="s">
        <v>101</v>
      </c>
      <c r="Z109" s="4" t="s">
        <v>169</v>
      </c>
      <c r="AA109" s="5" t="s">
        <v>170</v>
      </c>
      <c r="AB109" s="3" t="s">
        <v>99</v>
      </c>
      <c r="AC109" s="7">
        <v>44329</v>
      </c>
      <c r="AD109" s="7" t="s">
        <v>99</v>
      </c>
      <c r="AE109" s="4" t="s">
        <v>99</v>
      </c>
      <c r="AF109" s="5" t="s">
        <v>99</v>
      </c>
      <c r="AG109" s="4" t="s">
        <v>1127</v>
      </c>
      <c r="AH109" s="4"/>
    </row>
    <row r="110" spans="1:34" ht="105" x14ac:dyDescent="0.25">
      <c r="A110" s="5" t="s">
        <v>86</v>
      </c>
      <c r="B110" s="5" t="s">
        <v>1540</v>
      </c>
      <c r="C110" s="7">
        <v>44330</v>
      </c>
      <c r="D110" s="5" t="s">
        <v>1541</v>
      </c>
      <c r="E110" s="8" t="s">
        <v>1542</v>
      </c>
      <c r="F110" s="5" t="s">
        <v>1543</v>
      </c>
      <c r="G110" s="5" t="s">
        <v>1540</v>
      </c>
      <c r="H110" s="5"/>
      <c r="I110" s="13"/>
      <c r="J110" s="7"/>
      <c r="K110" s="5" t="s">
        <v>12</v>
      </c>
      <c r="L110" s="5" t="s">
        <v>9</v>
      </c>
      <c r="M110" s="5" t="s">
        <v>18</v>
      </c>
      <c r="N110" s="14">
        <f ca="1">+IF(Tabla24[[#This Row],[DÍAS PENDIENTES DE EJECUCIÓN]]&lt;=0,1,($Q$1-Tabla24[[#This Row],[FECHA ACTA DE INICIO]])/(Tabla24[[#This Row],[FECHA DE TERMINACIÓN  DEL CONTRATO ]]-Tabla24[[#This Row],[FECHA ACTA DE INICIO]]))</f>
        <v>1</v>
      </c>
      <c r="O110" s="10">
        <v>4443400</v>
      </c>
      <c r="P110" s="7">
        <v>44391</v>
      </c>
      <c r="Q110" s="5" t="s">
        <v>848</v>
      </c>
      <c r="R110" s="9">
        <f ca="1">+IF(Tabla24[[#This Row],[ESTADO ACTUAL DEL CONTRATO ]]="LIQUIDADO",0,Tabla24[[#This Row],[FECHA DE TERMINACIÓN  DEL CONTRATO ]]-$Q$1)</f>
        <v>-1075</v>
      </c>
      <c r="S110" s="7">
        <v>44422</v>
      </c>
      <c r="T110" s="5" t="s">
        <v>99</v>
      </c>
      <c r="U110" s="5" t="s">
        <v>99</v>
      </c>
      <c r="V110" s="5" t="s">
        <v>99</v>
      </c>
      <c r="W110" s="4" t="s">
        <v>100</v>
      </c>
      <c r="X110" s="5"/>
      <c r="Y110" s="4"/>
      <c r="Z110" s="4"/>
      <c r="AA110" s="5" t="s">
        <v>1544</v>
      </c>
      <c r="AB110" s="3" t="s">
        <v>99</v>
      </c>
      <c r="AC110" s="7">
        <v>44403</v>
      </c>
      <c r="AD110" s="7" t="s">
        <v>99</v>
      </c>
      <c r="AE110" s="6"/>
      <c r="AF110" s="5" t="s">
        <v>99</v>
      </c>
      <c r="AG110" s="4" t="s">
        <v>1127</v>
      </c>
      <c r="AH110" s="4"/>
    </row>
    <row r="111" spans="1:34" ht="90" x14ac:dyDescent="0.25">
      <c r="A111" s="5" t="s">
        <v>86</v>
      </c>
      <c r="B111" s="5" t="s">
        <v>171</v>
      </c>
      <c r="C111" s="7">
        <v>44313</v>
      </c>
      <c r="D111" s="5" t="s">
        <v>1545</v>
      </c>
      <c r="E111" s="8" t="s">
        <v>1546</v>
      </c>
      <c r="F111" s="5" t="s">
        <v>1547</v>
      </c>
      <c r="G111" s="5" t="s">
        <v>171</v>
      </c>
      <c r="H111" s="5"/>
      <c r="I111" s="13"/>
      <c r="J111" s="7"/>
      <c r="K111" s="5" t="s">
        <v>4</v>
      </c>
      <c r="L111" s="5" t="s">
        <v>9</v>
      </c>
      <c r="M111" s="5" t="s">
        <v>18</v>
      </c>
      <c r="N111" s="14">
        <f ca="1">+IF(Tabla24[[#This Row],[DÍAS PENDIENTES DE EJECUCIÓN]]&lt;=0,1,($Q$1-Tabla24[[#This Row],[FECHA ACTA DE INICIO]])/(Tabla24[[#This Row],[FECHA DE TERMINACIÓN  DEL CONTRATO ]]-Tabla24[[#This Row],[FECHA ACTA DE INICIO]]))</f>
        <v>1</v>
      </c>
      <c r="O111" s="10">
        <v>489930</v>
      </c>
      <c r="P111" s="7">
        <v>44334</v>
      </c>
      <c r="Q111" s="5" t="s">
        <v>1548</v>
      </c>
      <c r="R111" s="9">
        <f ca="1">+IF(Tabla24[[#This Row],[ESTADO ACTUAL DEL CONTRATO ]]="LIQUIDADO",0,Tabla24[[#This Row],[FECHA DE TERMINACIÓN  DEL CONTRATO ]]-$Q$1)</f>
        <v>-799</v>
      </c>
      <c r="S111" s="7">
        <v>44698</v>
      </c>
      <c r="T111" s="5" t="s">
        <v>99</v>
      </c>
      <c r="U111" s="5" t="s">
        <v>99</v>
      </c>
      <c r="V111" s="5" t="s">
        <v>99</v>
      </c>
      <c r="W111" s="4" t="s">
        <v>100</v>
      </c>
      <c r="X111" s="5"/>
      <c r="Y111" s="4"/>
      <c r="Z111" s="4"/>
      <c r="AA111" s="5" t="s">
        <v>1549</v>
      </c>
      <c r="AB111" s="3" t="s">
        <v>99</v>
      </c>
      <c r="AC111" s="7">
        <v>44337</v>
      </c>
      <c r="AD111" s="7" t="s">
        <v>99</v>
      </c>
      <c r="AE111" s="6"/>
      <c r="AF111" s="5" t="s">
        <v>99</v>
      </c>
      <c r="AG111" s="4" t="s">
        <v>1127</v>
      </c>
      <c r="AH111" s="4"/>
    </row>
    <row r="112" spans="1:34" ht="90" x14ac:dyDescent="0.25">
      <c r="A112" s="5" t="s">
        <v>86</v>
      </c>
      <c r="B112" s="5" t="s">
        <v>1550</v>
      </c>
      <c r="C112" s="7">
        <v>44337</v>
      </c>
      <c r="D112" s="5" t="s">
        <v>1551</v>
      </c>
      <c r="E112" s="8" t="s">
        <v>207</v>
      </c>
      <c r="F112" s="5" t="s">
        <v>1552</v>
      </c>
      <c r="G112" s="5" t="s">
        <v>1550</v>
      </c>
      <c r="H112" s="5"/>
      <c r="I112" s="13"/>
      <c r="J112" s="7"/>
      <c r="K112" s="5" t="s">
        <v>12</v>
      </c>
      <c r="L112" s="5" t="s">
        <v>9</v>
      </c>
      <c r="M112" s="5" t="s">
        <v>18</v>
      </c>
      <c r="N112" s="14">
        <f ca="1">+IF(Tabla24[[#This Row],[DÍAS PENDIENTES DE EJECUCIÓN]]&lt;=0,1,($Q$1-Tabla24[[#This Row],[FECHA ACTA DE INICIO]])/(Tabla24[[#This Row],[FECHA DE TERMINACIÓN  DEL CONTRATO ]]-Tabla24[[#This Row],[FECHA ACTA DE INICIO]]))</f>
        <v>1</v>
      </c>
      <c r="O112" s="10">
        <v>25677562</v>
      </c>
      <c r="P112" s="7">
        <v>44348</v>
      </c>
      <c r="Q112" s="5" t="s">
        <v>1553</v>
      </c>
      <c r="R112" s="9">
        <f ca="1">+IF(Tabla24[[#This Row],[ESTADO ACTUAL DEL CONTRATO ]]="LIQUIDADO",0,Tabla24[[#This Row],[FECHA DE TERMINACIÓN  DEL CONTRATO ]]-$Q$1)</f>
        <v>-1028</v>
      </c>
      <c r="S112" s="7">
        <v>44469</v>
      </c>
      <c r="T112" s="5" t="s">
        <v>1232</v>
      </c>
      <c r="U112" s="5" t="s">
        <v>99</v>
      </c>
      <c r="V112" s="5" t="s">
        <v>1554</v>
      </c>
      <c r="W112" s="4" t="s">
        <v>100</v>
      </c>
      <c r="X112" s="5"/>
      <c r="Y112" s="4"/>
      <c r="Z112" s="4"/>
      <c r="AA112" s="5" t="s">
        <v>1555</v>
      </c>
      <c r="AB112" s="3" t="s">
        <v>99</v>
      </c>
      <c r="AC112" s="7">
        <v>44351</v>
      </c>
      <c r="AD112" s="7" t="s">
        <v>99</v>
      </c>
      <c r="AE112" s="6"/>
      <c r="AF112" s="5" t="s">
        <v>99</v>
      </c>
      <c r="AG112" s="4" t="s">
        <v>1127</v>
      </c>
      <c r="AH112" s="4"/>
    </row>
    <row r="113" spans="1:34" ht="105" x14ac:dyDescent="0.25">
      <c r="A113" s="5"/>
      <c r="B113" s="5" t="s">
        <v>1556</v>
      </c>
      <c r="C113" s="7"/>
      <c r="D113" s="5" t="s">
        <v>783</v>
      </c>
      <c r="E113" s="24">
        <v>1061739153</v>
      </c>
      <c r="F113" s="5" t="s">
        <v>1557</v>
      </c>
      <c r="G113" s="5"/>
      <c r="H113" s="5"/>
      <c r="I113" s="13"/>
      <c r="J113" s="7"/>
      <c r="K113" s="5"/>
      <c r="L113" s="5"/>
      <c r="M113" s="5"/>
      <c r="N113" s="14">
        <f ca="1">+IF(Tabla24[[#This Row],[DÍAS PENDIENTES DE EJECUCIÓN]]&lt;=0,1,($Q$1-Tabla24[[#This Row],[FECHA ACTA DE INICIO]])/(Tabla24[[#This Row],[FECHA DE TERMINACIÓN  DEL CONTRATO ]]-Tabla24[[#This Row],[FECHA ACTA DE INICIO]]))</f>
        <v>1</v>
      </c>
      <c r="O113" s="10"/>
      <c r="P113" s="7"/>
      <c r="Q113" s="5"/>
      <c r="R113" s="9">
        <f ca="1">+IF(Tabla24[[#This Row],[ESTADO ACTUAL DEL CONTRATO ]]="LIQUIDADO","OK",Tabla24[[#This Row],[FECHA DE TERMINACIÓN  DEL CONTRATO ]]-$Q$1)</f>
        <v>-45497</v>
      </c>
      <c r="S113" s="7"/>
      <c r="T113" s="5"/>
      <c r="U113" s="5"/>
      <c r="V113" s="5"/>
      <c r="W113" s="4"/>
      <c r="X113" s="5"/>
      <c r="Y113" s="4"/>
      <c r="Z113" s="4"/>
      <c r="AA113" s="5" t="s">
        <v>1558</v>
      </c>
      <c r="AB113" s="3"/>
      <c r="AC113" s="7"/>
      <c r="AD113" s="7"/>
      <c r="AE113" s="6"/>
      <c r="AF113" s="5"/>
      <c r="AG113" s="4"/>
      <c r="AH113" s="4"/>
    </row>
    <row r="114" spans="1:34" ht="105" x14ac:dyDescent="0.25">
      <c r="A114" s="5" t="s">
        <v>86</v>
      </c>
      <c r="B114" s="5" t="s">
        <v>1559</v>
      </c>
      <c r="C114" s="7">
        <v>44362</v>
      </c>
      <c r="D114" s="5" t="s">
        <v>1560</v>
      </c>
      <c r="E114" s="8">
        <v>1152692790</v>
      </c>
      <c r="F114" s="5" t="s">
        <v>598</v>
      </c>
      <c r="G114" s="5" t="s">
        <v>1559</v>
      </c>
      <c r="H114" s="5"/>
      <c r="I114" s="13"/>
      <c r="J114" s="7"/>
      <c r="K114" s="5" t="s">
        <v>4</v>
      </c>
      <c r="L114" s="5" t="s">
        <v>27</v>
      </c>
      <c r="M114" s="5" t="s">
        <v>18</v>
      </c>
      <c r="N114" s="14">
        <f ca="1">+IF(Tabla24[[#This Row],[DÍAS PENDIENTES DE EJECUCIÓN]]&lt;=0,1,($Q$1-Tabla24[[#This Row],[FECHA ACTA DE INICIO]])/(Tabla24[[#This Row],[FECHA DE TERMINACIÓN  DEL CONTRATO ]]-Tabla24[[#This Row],[FECHA ACTA DE INICIO]]))</f>
        <v>1</v>
      </c>
      <c r="O114" s="10">
        <v>16333333</v>
      </c>
      <c r="P114" s="7">
        <v>44362</v>
      </c>
      <c r="Q114" s="5" t="s">
        <v>1561</v>
      </c>
      <c r="R114" s="9">
        <f ca="1">+IF(Tabla24[[#This Row],[ESTADO ACTUAL DEL CONTRATO ]]="LIQUIDADO",0,Tabla24[[#This Row],[FECHA DE TERMINACIÓN  DEL CONTRATO ]]-$Q$1)</f>
        <v>-936</v>
      </c>
      <c r="S114" s="7">
        <v>44561</v>
      </c>
      <c r="T114" s="5" t="s">
        <v>99</v>
      </c>
      <c r="U114" s="5" t="s">
        <v>99</v>
      </c>
      <c r="V114" s="5" t="s">
        <v>99</v>
      </c>
      <c r="W114" s="4" t="s">
        <v>100</v>
      </c>
      <c r="X114" s="5"/>
      <c r="Y114" s="4"/>
      <c r="Z114" s="4"/>
      <c r="AA114" s="5" t="s">
        <v>1562</v>
      </c>
      <c r="AB114" s="3" t="s">
        <v>99</v>
      </c>
      <c r="AC114" s="7">
        <v>44365</v>
      </c>
      <c r="AD114" s="7" t="s">
        <v>99</v>
      </c>
      <c r="AE114" s="6"/>
      <c r="AF114" s="5" t="s">
        <v>99</v>
      </c>
      <c r="AG114" s="4" t="s">
        <v>1127</v>
      </c>
      <c r="AH114" s="4"/>
    </row>
    <row r="115" spans="1:34" ht="90" x14ac:dyDescent="0.25">
      <c r="A115" s="5" t="s">
        <v>86</v>
      </c>
      <c r="B115" s="5" t="s">
        <v>1563</v>
      </c>
      <c r="C115" s="7">
        <v>44372</v>
      </c>
      <c r="D115" s="5" t="s">
        <v>1564</v>
      </c>
      <c r="E115" s="8" t="s">
        <v>1565</v>
      </c>
      <c r="F115" s="5" t="s">
        <v>1566</v>
      </c>
      <c r="G115" s="5" t="s">
        <v>1567</v>
      </c>
      <c r="H115" s="5"/>
      <c r="I115" s="13"/>
      <c r="J115" s="7"/>
      <c r="K115" s="5" t="s">
        <v>12</v>
      </c>
      <c r="L115" s="5" t="s">
        <v>9</v>
      </c>
      <c r="M115" s="5" t="s">
        <v>18</v>
      </c>
      <c r="N115" s="14">
        <f ca="1">+IF(Tabla24[[#This Row],[DÍAS PENDIENTES DE EJECUCIÓN]]&lt;=0,1,($Q$1-Tabla24[[#This Row],[FECHA ACTA DE INICIO]])/(Tabla24[[#This Row],[FECHA DE TERMINACIÓN  DEL CONTRATO ]]-Tabla24[[#This Row],[FECHA ACTA DE INICIO]]))</f>
        <v>1</v>
      </c>
      <c r="O115" s="10">
        <v>17698981</v>
      </c>
      <c r="P115" s="7">
        <v>44379</v>
      </c>
      <c r="Q115" s="5" t="s">
        <v>1513</v>
      </c>
      <c r="R115" s="9">
        <f ca="1">+IF(Tabla24[[#This Row],[ESTADO ACTUAL DEL CONTRATO ]]="LIQUIDADO",0,Tabla24[[#This Row],[FECHA DE TERMINACIÓN  DEL CONTRATO ]]-$Q$1)</f>
        <v>-936</v>
      </c>
      <c r="S115" s="7">
        <v>44561</v>
      </c>
      <c r="T115" s="5" t="s">
        <v>99</v>
      </c>
      <c r="U115" s="5" t="s">
        <v>99</v>
      </c>
      <c r="V115" s="5" t="s">
        <v>99</v>
      </c>
      <c r="W115" s="4" t="s">
        <v>100</v>
      </c>
      <c r="X115" s="5"/>
      <c r="Y115" s="4"/>
      <c r="Z115" s="4"/>
      <c r="AA115" s="5" t="s">
        <v>1568</v>
      </c>
      <c r="AB115" s="3" t="s">
        <v>99</v>
      </c>
      <c r="AC115" s="7">
        <v>44377</v>
      </c>
      <c r="AD115" s="7" t="s">
        <v>99</v>
      </c>
      <c r="AE115" s="6"/>
      <c r="AF115" s="5" t="s">
        <v>99</v>
      </c>
      <c r="AG115" s="4" t="s">
        <v>1127</v>
      </c>
      <c r="AH115" s="4"/>
    </row>
    <row r="116" spans="1:34" ht="90" x14ac:dyDescent="0.25">
      <c r="A116" s="5" t="s">
        <v>86</v>
      </c>
      <c r="B116" s="5" t="s">
        <v>1569</v>
      </c>
      <c r="C116" s="7">
        <v>44377</v>
      </c>
      <c r="D116" s="5" t="s">
        <v>1570</v>
      </c>
      <c r="E116" s="8">
        <v>53894263</v>
      </c>
      <c r="F116" s="5" t="s">
        <v>1571</v>
      </c>
      <c r="G116" s="5" t="s">
        <v>1569</v>
      </c>
      <c r="H116" s="5"/>
      <c r="I116" s="13"/>
      <c r="J116" s="7"/>
      <c r="K116" s="5" t="s">
        <v>4</v>
      </c>
      <c r="L116" s="5" t="s">
        <v>27</v>
      </c>
      <c r="M116" s="5" t="s">
        <v>25</v>
      </c>
      <c r="N116" s="14">
        <f ca="1">+IF(Tabla24[[#This Row],[DÍAS PENDIENTES DE EJECUCIÓN]]&lt;=0,1,($Q$1-Tabla24[[#This Row],[FECHA ACTA DE INICIO]])/(Tabla24[[#This Row],[FECHA DE TERMINACIÓN  DEL CONTRATO ]]-Tabla24[[#This Row],[FECHA ACTA DE INICIO]]))</f>
        <v>1</v>
      </c>
      <c r="O116" s="10">
        <v>35200000</v>
      </c>
      <c r="P116" s="7">
        <v>44383</v>
      </c>
      <c r="Q116" s="5" t="s">
        <v>1572</v>
      </c>
      <c r="R116" s="9">
        <f ca="1">+IF(Tabla24[[#This Row],[ESTADO ACTUAL DEL CONTRATO ]]="LIQUIDADO",0,Tabla24[[#This Row],[FECHA DE TERMINACIÓN  DEL CONTRATO ]]-$Q$1)</f>
        <v>-936</v>
      </c>
      <c r="S116" s="7">
        <v>44561</v>
      </c>
      <c r="T116" s="5" t="s">
        <v>99</v>
      </c>
      <c r="U116" s="5" t="s">
        <v>99</v>
      </c>
      <c r="V116" s="5" t="s">
        <v>99</v>
      </c>
      <c r="W116" s="4" t="s">
        <v>100</v>
      </c>
      <c r="X116" s="5"/>
      <c r="Y116" s="4"/>
      <c r="Z116" s="4"/>
      <c r="AA116" s="5" t="s">
        <v>1573</v>
      </c>
      <c r="AB116" s="3" t="s">
        <v>99</v>
      </c>
      <c r="AC116" s="7">
        <v>44377</v>
      </c>
      <c r="AD116" s="7" t="s">
        <v>99</v>
      </c>
      <c r="AE116" s="6"/>
      <c r="AF116" s="5" t="s">
        <v>99</v>
      </c>
      <c r="AG116" s="4" t="s">
        <v>1127</v>
      </c>
      <c r="AH116" s="4"/>
    </row>
    <row r="117" spans="1:34" ht="105" x14ac:dyDescent="0.25">
      <c r="A117" s="5" t="s">
        <v>86</v>
      </c>
      <c r="B117" s="5" t="s">
        <v>1574</v>
      </c>
      <c r="C117" s="7">
        <v>44377</v>
      </c>
      <c r="D117" s="5" t="s">
        <v>1428</v>
      </c>
      <c r="E117" s="8" t="s">
        <v>323</v>
      </c>
      <c r="F117" s="5" t="s">
        <v>324</v>
      </c>
      <c r="G117" s="5" t="s">
        <v>1574</v>
      </c>
      <c r="H117" s="5"/>
      <c r="I117" s="13"/>
      <c r="J117" s="7"/>
      <c r="K117" s="5" t="s">
        <v>4</v>
      </c>
      <c r="L117" s="5" t="s">
        <v>9</v>
      </c>
      <c r="M117" s="5" t="s">
        <v>18</v>
      </c>
      <c r="N117" s="14">
        <f ca="1">+IF(Tabla24[[#This Row],[DÍAS PENDIENTES DE EJECUCIÓN]]&lt;=0,1,($Q$1-Tabla24[[#This Row],[FECHA ACTA DE INICIO]])/(Tabla24[[#This Row],[FECHA DE TERMINACIÓN  DEL CONTRATO ]]-Tabla24[[#This Row],[FECHA ACTA DE INICIO]]))</f>
        <v>1</v>
      </c>
      <c r="O117" s="10">
        <v>46410000</v>
      </c>
      <c r="P117" s="7">
        <v>44378</v>
      </c>
      <c r="Q117" s="5" t="s">
        <v>1513</v>
      </c>
      <c r="R117" s="9">
        <f ca="1">+IF(Tabla24[[#This Row],[ESTADO ACTUAL DEL CONTRATO ]]="LIQUIDADO",0,Tabla24[[#This Row],[FECHA DE TERMINACIÓN  DEL CONTRATO ]]-$Q$1)</f>
        <v>-936</v>
      </c>
      <c r="S117" s="7">
        <v>44561</v>
      </c>
      <c r="T117" s="5" t="s">
        <v>99</v>
      </c>
      <c r="U117" s="5" t="s">
        <v>99</v>
      </c>
      <c r="V117" s="5" t="s">
        <v>99</v>
      </c>
      <c r="W117" s="4" t="s">
        <v>100</v>
      </c>
      <c r="X117" s="5"/>
      <c r="Y117" s="4"/>
      <c r="Z117" s="4"/>
      <c r="AA117" s="5" t="s">
        <v>1575</v>
      </c>
      <c r="AB117" s="3" t="s">
        <v>99</v>
      </c>
      <c r="AC117" s="7">
        <v>44383</v>
      </c>
      <c r="AD117" s="7" t="s">
        <v>99</v>
      </c>
      <c r="AE117" s="6"/>
      <c r="AF117" s="5" t="s">
        <v>99</v>
      </c>
      <c r="AG117" s="4" t="s">
        <v>1127</v>
      </c>
      <c r="AH117" s="4"/>
    </row>
    <row r="118" spans="1:34" ht="90" x14ac:dyDescent="0.25">
      <c r="A118" s="5" t="s">
        <v>86</v>
      </c>
      <c r="B118" s="5" t="s">
        <v>177</v>
      </c>
      <c r="C118" s="7">
        <v>44385</v>
      </c>
      <c r="D118" s="5" t="s">
        <v>178</v>
      </c>
      <c r="E118" s="8" t="s">
        <v>179</v>
      </c>
      <c r="F118" s="5" t="s">
        <v>180</v>
      </c>
      <c r="G118" s="5" t="s">
        <v>181</v>
      </c>
      <c r="H118" s="5"/>
      <c r="I118" s="13"/>
      <c r="J118" s="7"/>
      <c r="K118" s="5" t="s">
        <v>12</v>
      </c>
      <c r="L118" s="5" t="s">
        <v>9</v>
      </c>
      <c r="M118" s="5" t="s">
        <v>18</v>
      </c>
      <c r="N118" s="14">
        <f ca="1">+IF(Tabla24[[#This Row],[DÍAS PENDIENTES DE EJECUCIÓN]]&lt;=0,1,($Q$1-Tabla24[[#This Row],[FECHA ACTA DE INICIO]])/(Tabla24[[#This Row],[FECHA DE TERMINACIÓN  DEL CONTRATO ]]-Tabla24[[#This Row],[FECHA ACTA DE INICIO]]))</f>
        <v>1</v>
      </c>
      <c r="O118" s="10">
        <v>16964714</v>
      </c>
      <c r="P118" s="7">
        <v>44389</v>
      </c>
      <c r="Q118" s="5" t="s">
        <v>182</v>
      </c>
      <c r="R118" s="9">
        <f ca="1">+IF(Tabla24[[#This Row],[ESTADO ACTUAL DEL CONTRATO ]]="LIQUIDADO",0,Tabla24[[#This Row],[FECHA DE TERMINACIÓN  DEL CONTRATO ]]-$Q$1)</f>
        <v>-890</v>
      </c>
      <c r="S118" s="7">
        <v>44607</v>
      </c>
      <c r="T118" s="5" t="s">
        <v>183</v>
      </c>
      <c r="U118" s="5" t="s">
        <v>99</v>
      </c>
      <c r="V118" s="5">
        <v>4942868</v>
      </c>
      <c r="W118" s="4" t="s">
        <v>100</v>
      </c>
      <c r="X118" s="5" t="s">
        <v>44</v>
      </c>
      <c r="Y118" s="4" t="s">
        <v>101</v>
      </c>
      <c r="Z118" s="4" t="s">
        <v>128</v>
      </c>
      <c r="AA118" s="5" t="s">
        <v>184</v>
      </c>
      <c r="AB118" s="3" t="s">
        <v>99</v>
      </c>
      <c r="AC118" s="7">
        <v>44391</v>
      </c>
      <c r="AD118" s="7" t="s">
        <v>99</v>
      </c>
      <c r="AE118" s="4" t="s">
        <v>99</v>
      </c>
      <c r="AF118" s="5" t="s">
        <v>99</v>
      </c>
      <c r="AG118" s="4" t="s">
        <v>1127</v>
      </c>
      <c r="AH118" s="4"/>
    </row>
    <row r="119" spans="1:34" ht="105" x14ac:dyDescent="0.25">
      <c r="A119" s="5" t="s">
        <v>86</v>
      </c>
      <c r="B119" s="5" t="s">
        <v>1576</v>
      </c>
      <c r="C119" s="7">
        <v>44392</v>
      </c>
      <c r="D119" s="5" t="s">
        <v>178</v>
      </c>
      <c r="E119" s="8" t="s">
        <v>179</v>
      </c>
      <c r="F119" s="5" t="s">
        <v>703</v>
      </c>
      <c r="G119" s="5" t="s">
        <v>1576</v>
      </c>
      <c r="H119" s="5"/>
      <c r="I119" s="13"/>
      <c r="J119" s="7"/>
      <c r="K119" s="5" t="s">
        <v>12</v>
      </c>
      <c r="L119" s="5" t="s">
        <v>9</v>
      </c>
      <c r="M119" s="5" t="s">
        <v>18</v>
      </c>
      <c r="N119" s="14">
        <f ca="1">+IF(Tabla24[[#This Row],[DÍAS PENDIENTES DE EJECUCIÓN]]&lt;=0,1,($Q$1-Tabla24[[#This Row],[FECHA ACTA DE INICIO]])/(Tabla24[[#This Row],[FECHA DE TERMINACIÓN  DEL CONTRATO ]]-Tabla24[[#This Row],[FECHA ACTA DE INICIO]]))</f>
        <v>1</v>
      </c>
      <c r="O119" s="10">
        <v>2701868</v>
      </c>
      <c r="P119" s="7">
        <v>44403</v>
      </c>
      <c r="Q119" s="5" t="s">
        <v>1577</v>
      </c>
      <c r="R119" s="9">
        <f ca="1">+IF(Tabla24[[#This Row],[ESTADO ACTUAL DEL CONTRATO ]]="LIQUIDADO",0,Tabla24[[#This Row],[FECHA DE TERMINACIÓN  DEL CONTRATO ]]-$Q$1)</f>
        <v>-936</v>
      </c>
      <c r="S119" s="7">
        <v>44561</v>
      </c>
      <c r="T119" s="5" t="s">
        <v>99</v>
      </c>
      <c r="U119" s="5" t="s">
        <v>99</v>
      </c>
      <c r="V119" s="5" t="s">
        <v>99</v>
      </c>
      <c r="W119" s="4" t="s">
        <v>100</v>
      </c>
      <c r="X119" s="5"/>
      <c r="Y119" s="4"/>
      <c r="Z119" s="4"/>
      <c r="AA119" s="5" t="s">
        <v>1578</v>
      </c>
      <c r="AB119" s="3" t="s">
        <v>99</v>
      </c>
      <c r="AC119" s="7">
        <v>44404</v>
      </c>
      <c r="AD119" s="7" t="s">
        <v>99</v>
      </c>
      <c r="AE119" s="6"/>
      <c r="AF119" s="5" t="s">
        <v>99</v>
      </c>
      <c r="AG119" s="4" t="s">
        <v>1127</v>
      </c>
      <c r="AH119" s="4"/>
    </row>
    <row r="120" spans="1:34" ht="45" x14ac:dyDescent="0.25">
      <c r="A120" s="5" t="s">
        <v>86</v>
      </c>
      <c r="B120" s="5" t="s">
        <v>1579</v>
      </c>
      <c r="C120" s="7">
        <v>44404</v>
      </c>
      <c r="D120" s="5" t="s">
        <v>371</v>
      </c>
      <c r="E120" s="8">
        <v>1017224536</v>
      </c>
      <c r="F120" s="5" t="s">
        <v>424</v>
      </c>
      <c r="G120" s="5" t="s">
        <v>1579</v>
      </c>
      <c r="H120" s="5"/>
      <c r="I120" s="13"/>
      <c r="J120" s="7"/>
      <c r="K120" s="5" t="s">
        <v>4</v>
      </c>
      <c r="L120" s="5" t="s">
        <v>27</v>
      </c>
      <c r="M120" s="5" t="s">
        <v>25</v>
      </c>
      <c r="N120" s="14">
        <f ca="1">+IF(Tabla24[[#This Row],[DÍAS PENDIENTES DE EJECUCIÓN]]&lt;=0,1,($Q$1-Tabla24[[#This Row],[FECHA ACTA DE INICIO]])/(Tabla24[[#This Row],[FECHA DE TERMINACIÓN  DEL CONTRATO ]]-Tabla24[[#This Row],[FECHA ACTA DE INICIO]]))</f>
        <v>1</v>
      </c>
      <c r="O120" s="10">
        <v>13953333</v>
      </c>
      <c r="P120" s="7">
        <v>44404</v>
      </c>
      <c r="Q120" s="5" t="s">
        <v>1580</v>
      </c>
      <c r="R120" s="9">
        <f ca="1">+IF(Tabla24[[#This Row],[ESTADO ACTUAL DEL CONTRATO ]]="LIQUIDADO",0,Tabla24[[#This Row],[FECHA DE TERMINACIÓN  DEL CONTRATO ]]-$Q$1)</f>
        <v>-936</v>
      </c>
      <c r="S120" s="7">
        <v>44561</v>
      </c>
      <c r="T120" s="5" t="s">
        <v>99</v>
      </c>
      <c r="U120" s="5" t="s">
        <v>99</v>
      </c>
      <c r="V120" s="5" t="s">
        <v>99</v>
      </c>
      <c r="W120" s="4" t="s">
        <v>100</v>
      </c>
      <c r="X120" s="5"/>
      <c r="Y120" s="4"/>
      <c r="Z120" s="4"/>
      <c r="AA120" s="5" t="s">
        <v>99</v>
      </c>
      <c r="AB120" s="3" t="s">
        <v>1581</v>
      </c>
      <c r="AC120" s="7" t="s">
        <v>99</v>
      </c>
      <c r="AD120" s="7">
        <v>44403</v>
      </c>
      <c r="AE120" s="6"/>
      <c r="AF120" s="5" t="s">
        <v>99</v>
      </c>
      <c r="AG120" s="4" t="s">
        <v>1127</v>
      </c>
      <c r="AH120" s="4"/>
    </row>
    <row r="121" spans="1:34" ht="45" x14ac:dyDescent="0.25">
      <c r="A121" s="5" t="s">
        <v>86</v>
      </c>
      <c r="B121" s="5" t="s">
        <v>1582</v>
      </c>
      <c r="C121" s="7">
        <v>44400</v>
      </c>
      <c r="D121" s="5" t="s">
        <v>1583</v>
      </c>
      <c r="E121" s="8">
        <v>1152434460</v>
      </c>
      <c r="F121" s="5" t="s">
        <v>1584</v>
      </c>
      <c r="G121" s="5" t="s">
        <v>1582</v>
      </c>
      <c r="H121" s="5"/>
      <c r="I121" s="13"/>
      <c r="J121" s="7"/>
      <c r="K121" s="5" t="s">
        <v>4</v>
      </c>
      <c r="L121" s="5" t="s">
        <v>27</v>
      </c>
      <c r="M121" s="5" t="s">
        <v>25</v>
      </c>
      <c r="N121" s="14">
        <f ca="1">+IF(Tabla24[[#This Row],[DÍAS PENDIENTES DE EJECUCIÓN]]&lt;=0,1,($Q$1-Tabla24[[#This Row],[FECHA ACTA DE INICIO]])/(Tabla24[[#This Row],[FECHA DE TERMINACIÓN  DEL CONTRATO ]]-Tabla24[[#This Row],[FECHA ACTA DE INICIO]]))</f>
        <v>1</v>
      </c>
      <c r="O121" s="10">
        <v>29516666</v>
      </c>
      <c r="P121" s="7">
        <v>44400</v>
      </c>
      <c r="Q121" s="5" t="s">
        <v>1585</v>
      </c>
      <c r="R121" s="9">
        <f ca="1">+IF(Tabla24[[#This Row],[ESTADO ACTUAL DEL CONTRATO ]]="LIQUIDADO",0,Tabla24[[#This Row],[FECHA DE TERMINACIÓN  DEL CONTRATO ]]-$Q$1)</f>
        <v>-936</v>
      </c>
      <c r="S121" s="7">
        <v>44561</v>
      </c>
      <c r="T121" s="5" t="s">
        <v>99</v>
      </c>
      <c r="U121" s="5" t="s">
        <v>99</v>
      </c>
      <c r="V121" s="5" t="s">
        <v>99</v>
      </c>
      <c r="W121" s="4" t="s">
        <v>100</v>
      </c>
      <c r="X121" s="5"/>
      <c r="Y121" s="4"/>
      <c r="Z121" s="4"/>
      <c r="AA121" s="5" t="s">
        <v>99</v>
      </c>
      <c r="AB121" s="3" t="s">
        <v>1586</v>
      </c>
      <c r="AC121" s="7" t="s">
        <v>99</v>
      </c>
      <c r="AD121" s="7">
        <v>44399</v>
      </c>
      <c r="AE121" s="6"/>
      <c r="AF121" s="5" t="s">
        <v>99</v>
      </c>
      <c r="AG121" s="4" t="s">
        <v>1127</v>
      </c>
      <c r="AH121" s="4"/>
    </row>
    <row r="122" spans="1:34" ht="45" x14ac:dyDescent="0.25">
      <c r="A122" s="5" t="s">
        <v>86</v>
      </c>
      <c r="B122" s="5" t="s">
        <v>1587</v>
      </c>
      <c r="C122" s="7">
        <v>44403</v>
      </c>
      <c r="D122" s="5" t="s">
        <v>408</v>
      </c>
      <c r="E122" s="8">
        <v>3563512</v>
      </c>
      <c r="F122" s="5" t="s">
        <v>1588</v>
      </c>
      <c r="G122" s="5" t="s">
        <v>1587</v>
      </c>
      <c r="H122" s="5"/>
      <c r="I122" s="13"/>
      <c r="J122" s="7"/>
      <c r="K122" s="5" t="s">
        <v>4</v>
      </c>
      <c r="L122" s="5" t="s">
        <v>27</v>
      </c>
      <c r="M122" s="5" t="s">
        <v>18</v>
      </c>
      <c r="N122" s="14">
        <f ca="1">+IF(Tabla24[[#This Row],[DÍAS PENDIENTES DE EJECUCIÓN]]&lt;=0,1,($Q$1-Tabla24[[#This Row],[FECHA ACTA DE INICIO]])/(Tabla24[[#This Row],[FECHA DE TERMINACIÓN  DEL CONTRATO ]]-Tabla24[[#This Row],[FECHA ACTA DE INICIO]]))</f>
        <v>1</v>
      </c>
      <c r="O122" s="10">
        <v>31395000</v>
      </c>
      <c r="P122" s="7">
        <v>44403</v>
      </c>
      <c r="Q122" s="5" t="s">
        <v>1577</v>
      </c>
      <c r="R122" s="9">
        <f ca="1">+IF(Tabla24[[#This Row],[ESTADO ACTUAL DEL CONTRATO ]]="LIQUIDADO",0,Tabla24[[#This Row],[FECHA DE TERMINACIÓN  DEL CONTRATO ]]-$Q$1)</f>
        <v>-936</v>
      </c>
      <c r="S122" s="7">
        <v>44561</v>
      </c>
      <c r="T122" s="5" t="s">
        <v>99</v>
      </c>
      <c r="U122" s="5" t="s">
        <v>99</v>
      </c>
      <c r="V122" s="5" t="s">
        <v>99</v>
      </c>
      <c r="W122" s="4" t="s">
        <v>100</v>
      </c>
      <c r="X122" s="5"/>
      <c r="Y122" s="4"/>
      <c r="Z122" s="4"/>
      <c r="AA122" s="5" t="s">
        <v>99</v>
      </c>
      <c r="AB122" s="3" t="s">
        <v>1589</v>
      </c>
      <c r="AC122" s="7" t="s">
        <v>99</v>
      </c>
      <c r="AD122" s="7">
        <v>44400</v>
      </c>
      <c r="AE122" s="6"/>
      <c r="AF122" s="5" t="s">
        <v>99</v>
      </c>
      <c r="AG122" s="4" t="s">
        <v>1127</v>
      </c>
      <c r="AH122" s="4"/>
    </row>
    <row r="123" spans="1:34" ht="45" x14ac:dyDescent="0.25">
      <c r="A123" s="5" t="s">
        <v>86</v>
      </c>
      <c r="B123" s="5" t="s">
        <v>1590</v>
      </c>
      <c r="C123" s="7">
        <v>44404</v>
      </c>
      <c r="D123" s="5" t="s">
        <v>1591</v>
      </c>
      <c r="E123" s="8">
        <v>1077434320</v>
      </c>
      <c r="F123" s="5" t="s">
        <v>1592</v>
      </c>
      <c r="G123" s="5" t="s">
        <v>1590</v>
      </c>
      <c r="H123" s="5"/>
      <c r="I123" s="13"/>
      <c r="J123" s="7"/>
      <c r="K123" s="5" t="s">
        <v>4</v>
      </c>
      <c r="L123" s="5" t="s">
        <v>27</v>
      </c>
      <c r="M123" s="5" t="s">
        <v>18</v>
      </c>
      <c r="N123" s="14">
        <f ca="1">+IF(Tabla24[[#This Row],[DÍAS PENDIENTES DE EJECUCIÓN]]&lt;=0,1,($Q$1-Tabla24[[#This Row],[FECHA ACTA DE INICIO]])/(Tabla24[[#This Row],[FECHA DE TERMINACIÓN  DEL CONTRATO ]]-Tabla24[[#This Row],[FECHA ACTA DE INICIO]]))</f>
        <v>1</v>
      </c>
      <c r="O123" s="10">
        <v>21183333</v>
      </c>
      <c r="P123" s="7">
        <v>44404</v>
      </c>
      <c r="Q123" s="5" t="s">
        <v>1580</v>
      </c>
      <c r="R123" s="9">
        <f ca="1">+IF(Tabla24[[#This Row],[ESTADO ACTUAL DEL CONTRATO ]]="LIQUIDADO",0,Tabla24[[#This Row],[FECHA DE TERMINACIÓN  DEL CONTRATO ]]-$Q$1)</f>
        <v>-936</v>
      </c>
      <c r="S123" s="7">
        <v>44561</v>
      </c>
      <c r="T123" s="5" t="s">
        <v>99</v>
      </c>
      <c r="U123" s="5" t="s">
        <v>99</v>
      </c>
      <c r="V123" s="5" t="s">
        <v>99</v>
      </c>
      <c r="W123" s="4" t="s">
        <v>100</v>
      </c>
      <c r="X123" s="5"/>
      <c r="Y123" s="4"/>
      <c r="Z123" s="4"/>
      <c r="AA123" s="5" t="s">
        <v>99</v>
      </c>
      <c r="AB123" s="3" t="s">
        <v>1593</v>
      </c>
      <c r="AC123" s="7" t="s">
        <v>99</v>
      </c>
      <c r="AD123" s="7">
        <v>44404</v>
      </c>
      <c r="AE123" s="6"/>
      <c r="AF123" s="5" t="s">
        <v>99</v>
      </c>
      <c r="AG123" s="4" t="s">
        <v>1127</v>
      </c>
      <c r="AH123" s="4"/>
    </row>
    <row r="124" spans="1:34" ht="45" x14ac:dyDescent="0.25">
      <c r="A124" s="5" t="s">
        <v>86</v>
      </c>
      <c r="B124" s="5" t="s">
        <v>1594</v>
      </c>
      <c r="C124" s="7">
        <v>44404</v>
      </c>
      <c r="D124" s="5" t="s">
        <v>1595</v>
      </c>
      <c r="E124" s="8">
        <v>71221653</v>
      </c>
      <c r="F124" s="5" t="s">
        <v>1596</v>
      </c>
      <c r="G124" s="5" t="s">
        <v>1594</v>
      </c>
      <c r="H124" s="5"/>
      <c r="I124" s="13"/>
      <c r="J124" s="7"/>
      <c r="K124" s="5" t="s">
        <v>4</v>
      </c>
      <c r="L124" s="5" t="s">
        <v>27</v>
      </c>
      <c r="M124" s="5" t="s">
        <v>25</v>
      </c>
      <c r="N124" s="14">
        <f ca="1">+IF(Tabla24[[#This Row],[DÍAS PENDIENTES DE EJECUCIÓN]]&lt;=0,1,($Q$1-Tabla24[[#This Row],[FECHA ACTA DE INICIO]])/(Tabla24[[#This Row],[FECHA DE TERMINACIÓN  DEL CONTRATO ]]-Tabla24[[#This Row],[FECHA ACTA DE INICIO]]))</f>
        <v>1</v>
      </c>
      <c r="O124" s="10">
        <v>10850000</v>
      </c>
      <c r="P124" s="7">
        <v>44404</v>
      </c>
      <c r="Q124" s="5" t="s">
        <v>1580</v>
      </c>
      <c r="R124" s="9">
        <f ca="1">+IF(Tabla24[[#This Row],[ESTADO ACTUAL DEL CONTRATO ]]="LIQUIDADO",0,Tabla24[[#This Row],[FECHA DE TERMINACIÓN  DEL CONTRATO ]]-$Q$1)</f>
        <v>-936</v>
      </c>
      <c r="S124" s="7">
        <v>44561</v>
      </c>
      <c r="T124" s="5" t="s">
        <v>99</v>
      </c>
      <c r="U124" s="5" t="s">
        <v>99</v>
      </c>
      <c r="V124" s="5" t="s">
        <v>99</v>
      </c>
      <c r="W124" s="4" t="s">
        <v>100</v>
      </c>
      <c r="X124" s="5"/>
      <c r="Y124" s="4"/>
      <c r="Z124" s="4"/>
      <c r="AA124" s="5" t="s">
        <v>99</v>
      </c>
      <c r="AB124" s="3" t="s">
        <v>1597</v>
      </c>
      <c r="AC124" s="7" t="s">
        <v>99</v>
      </c>
      <c r="AD124" s="7">
        <v>44404</v>
      </c>
      <c r="AE124" s="6"/>
      <c r="AF124" s="5" t="s">
        <v>99</v>
      </c>
      <c r="AG124" s="4" t="s">
        <v>1127</v>
      </c>
      <c r="AH124" s="4"/>
    </row>
    <row r="125" spans="1:34" ht="165" x14ac:dyDescent="0.25">
      <c r="A125" s="5" t="s">
        <v>86</v>
      </c>
      <c r="B125" s="5" t="s">
        <v>185</v>
      </c>
      <c r="C125" s="7">
        <v>44399</v>
      </c>
      <c r="D125" s="5" t="s">
        <v>186</v>
      </c>
      <c r="E125" s="8" t="s">
        <v>1598</v>
      </c>
      <c r="F125" s="5" t="s">
        <v>188</v>
      </c>
      <c r="G125" s="5" t="s">
        <v>189</v>
      </c>
      <c r="H125" s="5"/>
      <c r="I125" s="13"/>
      <c r="J125" s="7"/>
      <c r="K125" s="5" t="s">
        <v>20</v>
      </c>
      <c r="L125" s="5" t="s">
        <v>33</v>
      </c>
      <c r="M125" s="5" t="s">
        <v>31</v>
      </c>
      <c r="N125" s="14">
        <f ca="1">+IF(Tabla24[[#This Row],[DÍAS PENDIENTES DE EJECUCIÓN]]&lt;=0,1,($Q$1-Tabla24[[#This Row],[FECHA ACTA DE INICIO]])/(Tabla24[[#This Row],[FECHA DE TERMINACIÓN  DEL CONTRATO ]]-Tabla24[[#This Row],[FECHA ACTA DE INICIO]]))</f>
        <v>1</v>
      </c>
      <c r="O125" s="10">
        <v>377740139</v>
      </c>
      <c r="P125" s="7">
        <v>44403</v>
      </c>
      <c r="Q125" s="5" t="s">
        <v>1599</v>
      </c>
      <c r="R125" s="9">
        <f ca="1">+IF(Tabla24[[#This Row],[ESTADO ACTUAL DEL CONTRATO ]]="LIQUIDADO",0,Tabla24[[#This Row],[FECHA DE TERMINACIÓN  DEL CONTRATO ]]-$Q$1)</f>
        <v>-810</v>
      </c>
      <c r="S125" s="7">
        <v>44687</v>
      </c>
      <c r="T125" s="5" t="s">
        <v>1600</v>
      </c>
      <c r="U125" s="5" t="s">
        <v>1601</v>
      </c>
      <c r="V125" s="5">
        <v>181259861</v>
      </c>
      <c r="W125" s="4" t="s">
        <v>100</v>
      </c>
      <c r="X125" s="5"/>
      <c r="Y125" s="4"/>
      <c r="Z125" s="4"/>
      <c r="AA125" s="23" t="s">
        <v>1602</v>
      </c>
      <c r="AB125" s="3" t="s">
        <v>99</v>
      </c>
      <c r="AC125" s="7">
        <v>44404</v>
      </c>
      <c r="AD125" s="7" t="s">
        <v>99</v>
      </c>
      <c r="AE125" s="6"/>
      <c r="AF125" s="5" t="s">
        <v>99</v>
      </c>
      <c r="AG125" s="4" t="s">
        <v>1127</v>
      </c>
      <c r="AH125" s="4"/>
    </row>
    <row r="126" spans="1:34" ht="105" x14ac:dyDescent="0.25">
      <c r="A126" s="5" t="s">
        <v>86</v>
      </c>
      <c r="B126" s="5" t="s">
        <v>1603</v>
      </c>
      <c r="C126" s="7">
        <v>44403</v>
      </c>
      <c r="D126" s="5" t="s">
        <v>1604</v>
      </c>
      <c r="E126" s="8" t="s">
        <v>1605</v>
      </c>
      <c r="F126" s="5" t="s">
        <v>1606</v>
      </c>
      <c r="G126" s="5" t="s">
        <v>1603</v>
      </c>
      <c r="H126" s="5"/>
      <c r="I126" s="13"/>
      <c r="J126" s="7"/>
      <c r="K126" s="5" t="s">
        <v>12</v>
      </c>
      <c r="L126" s="5" t="s">
        <v>9</v>
      </c>
      <c r="M126" s="5" t="s">
        <v>18</v>
      </c>
      <c r="N126" s="14">
        <f ca="1">+IF(Tabla24[[#This Row],[DÍAS PENDIENTES DE EJECUCIÓN]]&lt;=0,1,($Q$1-Tabla24[[#This Row],[FECHA ACTA DE INICIO]])/(Tabla24[[#This Row],[FECHA DE TERMINACIÓN  DEL CONTRATO ]]-Tabla24[[#This Row],[FECHA ACTA DE INICIO]]))</f>
        <v>1</v>
      </c>
      <c r="O126" s="10">
        <v>246400</v>
      </c>
      <c r="P126" s="7">
        <v>44403</v>
      </c>
      <c r="Q126" s="5" t="s">
        <v>1607</v>
      </c>
      <c r="R126" s="9">
        <f ca="1">+IF(Tabla24[[#This Row],[ESTADO ACTUAL DEL CONTRATO ]]="LIQUIDADO",0,Tabla24[[#This Row],[FECHA DE TERMINACIÓN  DEL CONTRATO ]]-$Q$1)</f>
        <v>-1064</v>
      </c>
      <c r="S126" s="7">
        <v>44433</v>
      </c>
      <c r="T126" s="5" t="s">
        <v>99</v>
      </c>
      <c r="U126" s="5" t="s">
        <v>99</v>
      </c>
      <c r="V126" s="5" t="s">
        <v>99</v>
      </c>
      <c r="W126" s="4" t="s">
        <v>100</v>
      </c>
      <c r="X126" s="5"/>
      <c r="Y126" s="4"/>
      <c r="Z126" s="4"/>
      <c r="AA126" s="5" t="s">
        <v>1608</v>
      </c>
      <c r="AB126" s="3" t="s">
        <v>99</v>
      </c>
      <c r="AC126" s="7">
        <v>44406</v>
      </c>
      <c r="AD126" s="7" t="s">
        <v>99</v>
      </c>
      <c r="AE126" s="6"/>
      <c r="AF126" s="5" t="s">
        <v>99</v>
      </c>
      <c r="AG126" s="4" t="s">
        <v>1127</v>
      </c>
      <c r="AH126" s="4"/>
    </row>
    <row r="127" spans="1:34" ht="45" x14ac:dyDescent="0.25">
      <c r="A127" s="5" t="s">
        <v>86</v>
      </c>
      <c r="B127" s="5" t="s">
        <v>1609</v>
      </c>
      <c r="C127" s="7">
        <v>44407</v>
      </c>
      <c r="D127" s="5" t="s">
        <v>1531</v>
      </c>
      <c r="E127" s="8">
        <v>80025062</v>
      </c>
      <c r="F127" s="5" t="s">
        <v>1610</v>
      </c>
      <c r="G127" s="5" t="s">
        <v>1609</v>
      </c>
      <c r="H127" s="5"/>
      <c r="I127" s="13"/>
      <c r="J127" s="7"/>
      <c r="K127" s="5" t="s">
        <v>4</v>
      </c>
      <c r="L127" s="5" t="s">
        <v>27</v>
      </c>
      <c r="M127" s="5" t="s">
        <v>25</v>
      </c>
      <c r="N127" s="14">
        <f ca="1">+IF(Tabla24[[#This Row],[DÍAS PENDIENTES DE EJECUCIÓN]]&lt;=0,1,($Q$1-Tabla24[[#This Row],[FECHA ACTA DE INICIO]])/(Tabla24[[#This Row],[FECHA DE TERMINACIÓN  DEL CONTRATO ]]-Tabla24[[#This Row],[FECHA ACTA DE INICIO]]))</f>
        <v>1</v>
      </c>
      <c r="O127" s="10">
        <v>17733333</v>
      </c>
      <c r="P127" s="7">
        <v>44407</v>
      </c>
      <c r="Q127" s="5" t="s">
        <v>1611</v>
      </c>
      <c r="R127" s="9">
        <f ca="1">+IF(Tabla24[[#This Row],[ESTADO ACTUAL DEL CONTRATO ]]="LIQUIDADO",0,Tabla24[[#This Row],[FECHA DE TERMINACIÓN  DEL CONTRATO ]]-$Q$1)</f>
        <v>-936</v>
      </c>
      <c r="S127" s="7">
        <v>44561</v>
      </c>
      <c r="T127" s="5" t="s">
        <v>99</v>
      </c>
      <c r="U127" s="5" t="s">
        <v>99</v>
      </c>
      <c r="V127" s="5" t="s">
        <v>99</v>
      </c>
      <c r="W127" s="4" t="s">
        <v>100</v>
      </c>
      <c r="X127" s="5"/>
      <c r="Y127" s="4"/>
      <c r="Z127" s="4"/>
      <c r="AA127" s="5" t="s">
        <v>99</v>
      </c>
      <c r="AB127" s="3" t="s">
        <v>1612</v>
      </c>
      <c r="AC127" s="7" t="s">
        <v>99</v>
      </c>
      <c r="AD127" s="7">
        <v>44407</v>
      </c>
      <c r="AE127" s="6"/>
      <c r="AF127" s="5" t="s">
        <v>99</v>
      </c>
      <c r="AG127" s="4" t="s">
        <v>1127</v>
      </c>
      <c r="AH127" s="4"/>
    </row>
    <row r="128" spans="1:34" ht="45" x14ac:dyDescent="0.25">
      <c r="A128" s="5" t="s">
        <v>86</v>
      </c>
      <c r="B128" s="5" t="s">
        <v>1613</v>
      </c>
      <c r="C128" s="7">
        <v>44417</v>
      </c>
      <c r="D128" s="5" t="s">
        <v>1614</v>
      </c>
      <c r="E128" s="8">
        <v>1017243107</v>
      </c>
      <c r="F128" s="5" t="s">
        <v>1615</v>
      </c>
      <c r="G128" s="5" t="s">
        <v>1613</v>
      </c>
      <c r="H128" s="5"/>
      <c r="I128" s="13"/>
      <c r="J128" s="7"/>
      <c r="K128" s="5" t="s">
        <v>4</v>
      </c>
      <c r="L128" s="5" t="s">
        <v>27</v>
      </c>
      <c r="M128" s="5" t="s">
        <v>25</v>
      </c>
      <c r="N128" s="14">
        <f ca="1">+IF(Tabla24[[#This Row],[DÍAS PENDIENTES DE EJECUCIÓN]]&lt;=0,1,($Q$1-Tabla24[[#This Row],[FECHA ACTA DE INICIO]])/(Tabla24[[#This Row],[FECHA DE TERMINACIÓN  DEL CONTRATO ]]-Tabla24[[#This Row],[FECHA ACTA DE INICIO]]))</f>
        <v>1</v>
      </c>
      <c r="O128" s="10">
        <v>23833333</v>
      </c>
      <c r="P128" s="7">
        <v>44417</v>
      </c>
      <c r="Q128" s="5" t="s">
        <v>1616</v>
      </c>
      <c r="R128" s="9">
        <f ca="1">+IF(Tabla24[[#This Row],[ESTADO ACTUAL DEL CONTRATO ]]="LIQUIDADO",0,Tabla24[[#This Row],[FECHA DE TERMINACIÓN  DEL CONTRATO ]]-$Q$1)</f>
        <v>-936</v>
      </c>
      <c r="S128" s="7">
        <v>44561</v>
      </c>
      <c r="T128" s="5" t="s">
        <v>99</v>
      </c>
      <c r="U128" s="5" t="s">
        <v>99</v>
      </c>
      <c r="V128" s="5" t="s">
        <v>99</v>
      </c>
      <c r="W128" s="4" t="s">
        <v>100</v>
      </c>
      <c r="X128" s="5"/>
      <c r="Y128" s="4"/>
      <c r="Z128" s="4"/>
      <c r="AA128" s="5" t="s">
        <v>99</v>
      </c>
      <c r="AB128" s="3" t="s">
        <v>1617</v>
      </c>
      <c r="AC128" s="7" t="s">
        <v>99</v>
      </c>
      <c r="AD128" s="7">
        <v>44417</v>
      </c>
      <c r="AE128" s="6"/>
      <c r="AF128" s="5" t="s">
        <v>99</v>
      </c>
      <c r="AG128" s="4" t="s">
        <v>1127</v>
      </c>
      <c r="AH128" s="4"/>
    </row>
    <row r="129" spans="1:34" ht="45" x14ac:dyDescent="0.25">
      <c r="A129" s="5" t="s">
        <v>86</v>
      </c>
      <c r="B129" s="5" t="s">
        <v>1618</v>
      </c>
      <c r="C129" s="7">
        <v>44417</v>
      </c>
      <c r="D129" s="5" t="s">
        <v>1229</v>
      </c>
      <c r="E129" s="8">
        <v>1128283941</v>
      </c>
      <c r="F129" s="5" t="s">
        <v>1619</v>
      </c>
      <c r="G129" s="5" t="s">
        <v>1618</v>
      </c>
      <c r="H129" s="5"/>
      <c r="I129" s="13"/>
      <c r="J129" s="7"/>
      <c r="K129" s="5" t="s">
        <v>4</v>
      </c>
      <c r="L129" s="5" t="s">
        <v>27</v>
      </c>
      <c r="M129" s="5" t="s">
        <v>25</v>
      </c>
      <c r="N129" s="14">
        <f ca="1">+IF(Tabla24[[#This Row],[DÍAS PENDIENTES DE EJECUCIÓN]]&lt;=0,1,($Q$1-Tabla24[[#This Row],[FECHA ACTA DE INICIO]])/(Tabla24[[#This Row],[FECHA DE TERMINACIÓN  DEL CONTRATO ]]-Tabla24[[#This Row],[FECHA ACTA DE INICIO]]))</f>
        <v>1</v>
      </c>
      <c r="O129" s="10">
        <v>11917000</v>
      </c>
      <c r="P129" s="7">
        <v>44417</v>
      </c>
      <c r="Q129" s="5" t="s">
        <v>1616</v>
      </c>
      <c r="R129" s="9">
        <f ca="1">+IF(Tabla24[[#This Row],[ESTADO ACTUAL DEL CONTRATO ]]="LIQUIDADO",0,Tabla24[[#This Row],[FECHA DE TERMINACIÓN  DEL CONTRATO ]]-$Q$1)</f>
        <v>-936</v>
      </c>
      <c r="S129" s="7">
        <v>44561</v>
      </c>
      <c r="T129" s="5" t="s">
        <v>99</v>
      </c>
      <c r="U129" s="5" t="s">
        <v>99</v>
      </c>
      <c r="V129" s="5" t="s">
        <v>99</v>
      </c>
      <c r="W129" s="4" t="s">
        <v>100</v>
      </c>
      <c r="X129" s="5"/>
      <c r="Y129" s="4"/>
      <c r="Z129" s="4"/>
      <c r="AA129" s="5" t="s">
        <v>99</v>
      </c>
      <c r="AB129" s="3" t="s">
        <v>1620</v>
      </c>
      <c r="AC129" s="7" t="s">
        <v>99</v>
      </c>
      <c r="AD129" s="7">
        <v>44417</v>
      </c>
      <c r="AE129" s="6"/>
      <c r="AF129" s="5" t="s">
        <v>99</v>
      </c>
      <c r="AG129" s="4" t="s">
        <v>1127</v>
      </c>
      <c r="AH129" s="4"/>
    </row>
    <row r="130" spans="1:34" ht="45" x14ac:dyDescent="0.25">
      <c r="A130" s="5" t="s">
        <v>86</v>
      </c>
      <c r="B130" s="5" t="s">
        <v>1621</v>
      </c>
      <c r="C130" s="7">
        <v>44417</v>
      </c>
      <c r="D130" s="5" t="s">
        <v>1622</v>
      </c>
      <c r="E130" s="8">
        <v>42658560</v>
      </c>
      <c r="F130" s="5" t="s">
        <v>1623</v>
      </c>
      <c r="G130" s="5" t="s">
        <v>1621</v>
      </c>
      <c r="H130" s="5"/>
      <c r="I130" s="13"/>
      <c r="J130" s="7"/>
      <c r="K130" s="5" t="s">
        <v>4</v>
      </c>
      <c r="L130" s="5" t="s">
        <v>27</v>
      </c>
      <c r="M130" s="5" t="s">
        <v>25</v>
      </c>
      <c r="N130" s="14">
        <f ca="1">+IF(Tabla24[[#This Row],[DÍAS PENDIENTES DE EJECUCIÓN]]&lt;=0,1,($Q$1-Tabla24[[#This Row],[FECHA ACTA DE INICIO]])/(Tabla24[[#This Row],[FECHA DE TERMINACIÓN  DEL CONTRATO ]]-Tabla24[[#This Row],[FECHA ACTA DE INICIO]]))</f>
        <v>1</v>
      </c>
      <c r="O130" s="10">
        <v>29250000</v>
      </c>
      <c r="P130" s="7">
        <v>44418</v>
      </c>
      <c r="Q130" s="5" t="s">
        <v>1624</v>
      </c>
      <c r="R130" s="9">
        <f ca="1">+IF(Tabla24[[#This Row],[ESTADO ACTUAL DEL CONTRATO ]]="LIQUIDADO",0,Tabla24[[#This Row],[FECHA DE TERMINACIÓN  DEL CONTRATO ]]-$Q$1)</f>
        <v>-936</v>
      </c>
      <c r="S130" s="7">
        <v>44561</v>
      </c>
      <c r="T130" s="5" t="s">
        <v>99</v>
      </c>
      <c r="U130" s="5" t="s">
        <v>99</v>
      </c>
      <c r="V130" s="5" t="s">
        <v>99</v>
      </c>
      <c r="W130" s="4" t="s">
        <v>100</v>
      </c>
      <c r="X130" s="5"/>
      <c r="Y130" s="4"/>
      <c r="Z130" s="4"/>
      <c r="AA130" s="5" t="s">
        <v>99</v>
      </c>
      <c r="AB130" s="3" t="s">
        <v>1625</v>
      </c>
      <c r="AC130" s="7" t="s">
        <v>99</v>
      </c>
      <c r="AD130" s="7">
        <v>44417</v>
      </c>
      <c r="AE130" s="6"/>
      <c r="AF130" s="5" t="s">
        <v>99</v>
      </c>
      <c r="AG130" s="4" t="s">
        <v>1127</v>
      </c>
      <c r="AH130" s="4"/>
    </row>
    <row r="131" spans="1:34" ht="45" x14ac:dyDescent="0.25">
      <c r="A131" s="5" t="s">
        <v>86</v>
      </c>
      <c r="B131" s="5" t="s">
        <v>1626</v>
      </c>
      <c r="C131" s="7">
        <v>44410</v>
      </c>
      <c r="D131" s="5" t="s">
        <v>1627</v>
      </c>
      <c r="E131" s="8">
        <v>8028371</v>
      </c>
      <c r="F131" s="5" t="s">
        <v>1628</v>
      </c>
      <c r="G131" s="5" t="s">
        <v>1626</v>
      </c>
      <c r="H131" s="5"/>
      <c r="I131" s="13"/>
      <c r="J131" s="7"/>
      <c r="K131" s="5" t="s">
        <v>4</v>
      </c>
      <c r="L131" s="5" t="s">
        <v>27</v>
      </c>
      <c r="M131" s="5" t="s">
        <v>25</v>
      </c>
      <c r="N131" s="14">
        <f ca="1">+IF(Tabla24[[#This Row],[DÍAS PENDIENTES DE EJECUCIÓN]]&lt;=0,1,($Q$1-Tabla24[[#This Row],[FECHA ACTA DE INICIO]])/(Tabla24[[#This Row],[FECHA DE TERMINACIÓN  DEL CONTRATO ]]-Tabla24[[#This Row],[FECHA ACTA DE INICIO]]))</f>
        <v>1</v>
      </c>
      <c r="O131" s="10">
        <v>29250000</v>
      </c>
      <c r="P131" s="7">
        <v>44411</v>
      </c>
      <c r="Q131" s="5" t="s">
        <v>1439</v>
      </c>
      <c r="R131" s="9">
        <f ca="1">+IF(Tabla24[[#This Row],[ESTADO ACTUAL DEL CONTRATO ]]="LIQUIDADO",0,Tabla24[[#This Row],[FECHA DE TERMINACIÓN  DEL CONTRATO ]]-$Q$1)</f>
        <v>-1021</v>
      </c>
      <c r="S131" s="7">
        <v>44476</v>
      </c>
      <c r="T131" s="5" t="s">
        <v>99</v>
      </c>
      <c r="U131" s="5" t="s">
        <v>99</v>
      </c>
      <c r="V131" s="5" t="s">
        <v>99</v>
      </c>
      <c r="W131" s="4" t="s">
        <v>100</v>
      </c>
      <c r="X131" s="5"/>
      <c r="Y131" s="4"/>
      <c r="Z131" s="4"/>
      <c r="AA131" s="5" t="s">
        <v>99</v>
      </c>
      <c r="AB131" s="3" t="s">
        <v>1629</v>
      </c>
      <c r="AC131" s="7" t="s">
        <v>99</v>
      </c>
      <c r="AD131" s="7">
        <v>44410</v>
      </c>
      <c r="AE131" s="6"/>
      <c r="AF131" s="5" t="s">
        <v>99</v>
      </c>
      <c r="AG131" s="4" t="s">
        <v>1127</v>
      </c>
      <c r="AH131" s="4"/>
    </row>
    <row r="132" spans="1:34" ht="45" x14ac:dyDescent="0.25">
      <c r="A132" s="5"/>
      <c r="B132" s="5" t="s">
        <v>1603</v>
      </c>
      <c r="C132" s="7"/>
      <c r="D132" s="5" t="s">
        <v>1531</v>
      </c>
      <c r="E132" s="24">
        <v>80025062</v>
      </c>
      <c r="F132" s="5" t="s">
        <v>1630</v>
      </c>
      <c r="G132" s="5" t="s">
        <v>1631</v>
      </c>
      <c r="H132" s="5"/>
      <c r="I132" s="13"/>
      <c r="J132" s="7"/>
      <c r="K132" s="5" t="s">
        <v>4</v>
      </c>
      <c r="L132" s="5" t="s">
        <v>9</v>
      </c>
      <c r="M132" s="5" t="s">
        <v>18</v>
      </c>
      <c r="N132" s="14">
        <f ca="1">+IF(Tabla24[[#This Row],[DÍAS PENDIENTES DE EJECUCIÓN]]&lt;=0,1,($Q$1-Tabla24[[#This Row],[FECHA ACTA DE INICIO]])/(Tabla24[[#This Row],[FECHA DE TERMINACIÓN  DEL CONTRATO ]]-Tabla24[[#This Row],[FECHA ACTA DE INICIO]]))</f>
        <v>1</v>
      </c>
      <c r="O132" s="10"/>
      <c r="P132" s="7"/>
      <c r="Q132" s="5"/>
      <c r="R132" s="9">
        <f ca="1">+IF(Tabla24[[#This Row],[ESTADO ACTUAL DEL CONTRATO ]]="LIQUIDADO","OK",Tabla24[[#This Row],[FECHA DE TERMINACIÓN  DEL CONTRATO ]]-$Q$1)</f>
        <v>-45497</v>
      </c>
      <c r="S132" s="7"/>
      <c r="T132" s="5"/>
      <c r="U132" s="5"/>
      <c r="V132" s="5"/>
      <c r="W132" s="4"/>
      <c r="X132" s="5"/>
      <c r="Y132" s="4"/>
      <c r="Z132" s="4"/>
      <c r="AA132" s="5"/>
      <c r="AB132" s="3"/>
      <c r="AC132" s="7"/>
      <c r="AD132" s="7"/>
      <c r="AE132" s="6"/>
      <c r="AF132" s="5"/>
      <c r="AG132" s="4"/>
      <c r="AH132" s="4"/>
    </row>
    <row r="133" spans="1:34" ht="90" x14ac:dyDescent="0.25">
      <c r="A133" s="5" t="s">
        <v>86</v>
      </c>
      <c r="B133" s="5" t="s">
        <v>1632</v>
      </c>
      <c r="C133" s="7">
        <v>44420</v>
      </c>
      <c r="D133" s="5" t="s">
        <v>1633</v>
      </c>
      <c r="E133" s="8" t="s">
        <v>1598</v>
      </c>
      <c r="F133" s="5" t="s">
        <v>1634</v>
      </c>
      <c r="G133" s="5" t="s">
        <v>1635</v>
      </c>
      <c r="H133" s="5"/>
      <c r="I133" s="13"/>
      <c r="J133" s="7"/>
      <c r="K133" s="5" t="s">
        <v>20</v>
      </c>
      <c r="L133" s="5" t="s">
        <v>33</v>
      </c>
      <c r="M133" s="5" t="s">
        <v>18</v>
      </c>
      <c r="N133" s="14">
        <f ca="1">+IF(Tabla24[[#This Row],[DÍAS PENDIENTES DE EJECUCIÓN]]&lt;=0,1,($Q$1-Tabla24[[#This Row],[FECHA ACTA DE INICIO]])/(Tabla24[[#This Row],[FECHA DE TERMINACIÓN  DEL CONTRATO ]]-Tabla24[[#This Row],[FECHA ACTA DE INICIO]]))</f>
        <v>1</v>
      </c>
      <c r="O133" s="10">
        <v>96000000</v>
      </c>
      <c r="P133" s="7">
        <v>44421</v>
      </c>
      <c r="Q133" s="5" t="s">
        <v>1636</v>
      </c>
      <c r="R133" s="9">
        <f ca="1">+IF(Tabla24[[#This Row],[ESTADO ACTUAL DEL CONTRATO ]]="LIQUIDADO",0,Tabla24[[#This Row],[FECHA DE TERMINACIÓN  DEL CONTRATO ]]-$Q$1)</f>
        <v>-936</v>
      </c>
      <c r="S133" s="7">
        <v>44561</v>
      </c>
      <c r="T133" s="5" t="s">
        <v>99</v>
      </c>
      <c r="U133" s="5" t="s">
        <v>99</v>
      </c>
      <c r="V133" s="5" t="s">
        <v>99</v>
      </c>
      <c r="W133" s="4" t="s">
        <v>100</v>
      </c>
      <c r="X133" s="5"/>
      <c r="Y133" s="4"/>
      <c r="Z133" s="4"/>
      <c r="AA133" s="5" t="s">
        <v>1637</v>
      </c>
      <c r="AB133" s="3" t="s">
        <v>99</v>
      </c>
      <c r="AC133" s="7">
        <v>44426</v>
      </c>
      <c r="AD133" s="7" t="s">
        <v>99</v>
      </c>
      <c r="AE133" s="6"/>
      <c r="AF133" s="5" t="s">
        <v>99</v>
      </c>
      <c r="AG133" s="4" t="s">
        <v>1127</v>
      </c>
      <c r="AH133" s="4"/>
    </row>
    <row r="134" spans="1:34" ht="105" x14ac:dyDescent="0.25">
      <c r="A134" s="5" t="s">
        <v>86</v>
      </c>
      <c r="B134" s="5" t="s">
        <v>1638</v>
      </c>
      <c r="C134" s="7">
        <v>44417</v>
      </c>
      <c r="D134" s="5" t="s">
        <v>1639</v>
      </c>
      <c r="E134" s="8" t="s">
        <v>1640</v>
      </c>
      <c r="F134" s="5" t="s">
        <v>1641</v>
      </c>
      <c r="G134" s="5" t="s">
        <v>1642</v>
      </c>
      <c r="H134" s="5"/>
      <c r="I134" s="13"/>
      <c r="J134" s="7"/>
      <c r="K134" s="5" t="s">
        <v>16</v>
      </c>
      <c r="L134" s="5" t="s">
        <v>24</v>
      </c>
      <c r="M134" s="5" t="s">
        <v>28</v>
      </c>
      <c r="N134" s="14">
        <f>+IF(Tabla24[[#This Row],[DÍAS PENDIENTES DE EJECUCIÓN]]&lt;=0,1,($Q$1-Tabla24[[#This Row],[FECHA ACTA DE INICIO]])/(Tabla24[[#This Row],[FECHA DE TERMINACIÓN  DEL CONTRATO ]]-Tabla24[[#This Row],[FECHA ACTA DE INICIO]]))</f>
        <v>1</v>
      </c>
      <c r="O134" s="10">
        <v>112021833</v>
      </c>
      <c r="P134" s="7">
        <v>44417</v>
      </c>
      <c r="Q134" s="5" t="s">
        <v>1616</v>
      </c>
      <c r="R134" s="9">
        <f>+IF(Tabla24[[#This Row],[ESTADO ACTUAL DEL CONTRATO ]]="LIQUIDADO",0,Tabla24[[#This Row],[FECHA DE TERMINACIÓN  DEL CONTRATO ]]-$Q$1)</f>
        <v>0</v>
      </c>
      <c r="S134" s="7">
        <v>44561</v>
      </c>
      <c r="T134" s="5" t="s">
        <v>99</v>
      </c>
      <c r="U134" s="5" t="s">
        <v>99</v>
      </c>
      <c r="V134" s="5" t="s">
        <v>99</v>
      </c>
      <c r="W134" s="4" t="s">
        <v>100</v>
      </c>
      <c r="X134" s="5"/>
      <c r="Y134" s="4"/>
      <c r="Z134" s="4"/>
      <c r="AA134" s="5" t="s">
        <v>1643</v>
      </c>
      <c r="AB134" s="3" t="s">
        <v>99</v>
      </c>
      <c r="AC134" s="7">
        <v>44417</v>
      </c>
      <c r="AD134" s="7" t="s">
        <v>99</v>
      </c>
      <c r="AE134" s="6"/>
      <c r="AF134" s="5" t="s">
        <v>99</v>
      </c>
      <c r="AG134" s="4" t="s">
        <v>1127</v>
      </c>
      <c r="AH134" s="4"/>
    </row>
    <row r="135" spans="1:34" ht="45" x14ac:dyDescent="0.25">
      <c r="A135" s="5" t="s">
        <v>86</v>
      </c>
      <c r="B135" s="5" t="s">
        <v>1644</v>
      </c>
      <c r="C135" s="7">
        <v>44425</v>
      </c>
      <c r="D135" s="5" t="s">
        <v>1645</v>
      </c>
      <c r="E135" s="8">
        <v>43871667</v>
      </c>
      <c r="F135" s="5" t="s">
        <v>1646</v>
      </c>
      <c r="G135" s="5" t="s">
        <v>1644</v>
      </c>
      <c r="H135" s="5"/>
      <c r="I135" s="13"/>
      <c r="J135" s="7"/>
      <c r="K135" s="5" t="s">
        <v>4</v>
      </c>
      <c r="L135" s="5" t="s">
        <v>27</v>
      </c>
      <c r="M135" s="5" t="s">
        <v>25</v>
      </c>
      <c r="N135" s="14">
        <f ca="1">+IF(Tabla24[[#This Row],[DÍAS PENDIENTES DE EJECUCIÓN]]&lt;=0,1,($Q$1-Tabla24[[#This Row],[FECHA ACTA DE INICIO]])/(Tabla24[[#This Row],[FECHA DE TERMINACIÓN  DEL CONTRATO ]]-Tabla24[[#This Row],[FECHA ACTA DE INICIO]]))</f>
        <v>1</v>
      </c>
      <c r="O135" s="10">
        <v>26325000</v>
      </c>
      <c r="P135" s="7">
        <v>44426</v>
      </c>
      <c r="Q135" s="5" t="s">
        <v>1647</v>
      </c>
      <c r="R135" s="9">
        <f ca="1">+IF(Tabla24[[#This Row],[ESTADO ACTUAL DEL CONTRATO ]]="LIQUIDADO",0,Tabla24[[#This Row],[FECHA DE TERMINACIÓN  DEL CONTRATO ]]-$Q$1)</f>
        <v>-936</v>
      </c>
      <c r="S135" s="7">
        <v>44561</v>
      </c>
      <c r="T135" s="5" t="s">
        <v>99</v>
      </c>
      <c r="U135" s="5" t="s">
        <v>99</v>
      </c>
      <c r="V135" s="5" t="s">
        <v>99</v>
      </c>
      <c r="W135" s="4" t="s">
        <v>100</v>
      </c>
      <c r="X135" s="5"/>
      <c r="Y135" s="4"/>
      <c r="Z135" s="4"/>
      <c r="AA135" s="5" t="s">
        <v>99</v>
      </c>
      <c r="AB135" s="3" t="s">
        <v>1648</v>
      </c>
      <c r="AC135" s="7" t="s">
        <v>99</v>
      </c>
      <c r="AD135" s="7">
        <v>44425</v>
      </c>
      <c r="AE135" s="6"/>
      <c r="AF135" s="5" t="s">
        <v>99</v>
      </c>
      <c r="AG135" s="4" t="s">
        <v>1127</v>
      </c>
      <c r="AH135" s="4"/>
    </row>
    <row r="136" spans="1:34" ht="45" x14ac:dyDescent="0.25">
      <c r="A136" s="5" t="s">
        <v>86</v>
      </c>
      <c r="B136" s="5" t="s">
        <v>1649</v>
      </c>
      <c r="C136" s="7">
        <v>44425</v>
      </c>
      <c r="D136" s="5" t="s">
        <v>1650</v>
      </c>
      <c r="E136" s="8">
        <v>1061723273</v>
      </c>
      <c r="F136" s="5" t="s">
        <v>1651</v>
      </c>
      <c r="G136" s="5" t="s">
        <v>1649</v>
      </c>
      <c r="H136" s="5"/>
      <c r="I136" s="13"/>
      <c r="J136" s="7"/>
      <c r="K136" s="5" t="s">
        <v>4</v>
      </c>
      <c r="L136" s="5" t="s">
        <v>27</v>
      </c>
      <c r="M136" s="5" t="s">
        <v>18</v>
      </c>
      <c r="N136" s="14">
        <f ca="1">+IF(Tabla24[[#This Row],[DÍAS PENDIENTES DE EJECUCIÓN]]&lt;=0,1,($Q$1-Tabla24[[#This Row],[FECHA ACTA DE INICIO]])/(Tabla24[[#This Row],[FECHA DE TERMINACIÓN  DEL CONTRATO ]]-Tabla24[[#This Row],[FECHA ACTA DE INICIO]]))</f>
        <v>1</v>
      </c>
      <c r="O136" s="10">
        <v>26325000</v>
      </c>
      <c r="P136" s="7">
        <v>44426</v>
      </c>
      <c r="Q136" s="5" t="s">
        <v>1647</v>
      </c>
      <c r="R136" s="9">
        <f ca="1">+IF(Tabla24[[#This Row],[ESTADO ACTUAL DEL CONTRATO ]]="LIQUIDADO",0,Tabla24[[#This Row],[FECHA DE TERMINACIÓN  DEL CONTRATO ]]-$Q$1)</f>
        <v>-936</v>
      </c>
      <c r="S136" s="7">
        <v>44561</v>
      </c>
      <c r="T136" s="5" t="s">
        <v>99</v>
      </c>
      <c r="U136" s="5" t="s">
        <v>99</v>
      </c>
      <c r="V136" s="5" t="s">
        <v>99</v>
      </c>
      <c r="W136" s="4" t="s">
        <v>100</v>
      </c>
      <c r="X136" s="5"/>
      <c r="Y136" s="4"/>
      <c r="Z136" s="4"/>
      <c r="AA136" s="5" t="s">
        <v>99</v>
      </c>
      <c r="AB136" s="3" t="s">
        <v>1652</v>
      </c>
      <c r="AC136" s="7" t="s">
        <v>99</v>
      </c>
      <c r="AD136" s="7">
        <v>44425</v>
      </c>
      <c r="AE136" s="6"/>
      <c r="AF136" s="5" t="s">
        <v>99</v>
      </c>
      <c r="AG136" s="4" t="s">
        <v>1127</v>
      </c>
      <c r="AH136" s="4"/>
    </row>
    <row r="137" spans="1:34" ht="45" x14ac:dyDescent="0.25">
      <c r="A137" s="5" t="s">
        <v>86</v>
      </c>
      <c r="B137" s="5" t="s">
        <v>1653</v>
      </c>
      <c r="C137" s="7">
        <v>44440</v>
      </c>
      <c r="D137" s="5" t="s">
        <v>337</v>
      </c>
      <c r="E137" s="8">
        <v>1116254457</v>
      </c>
      <c r="F137" s="5" t="s">
        <v>1654</v>
      </c>
      <c r="G137" s="5" t="s">
        <v>1653</v>
      </c>
      <c r="H137" s="5"/>
      <c r="I137" s="13"/>
      <c r="J137" s="7"/>
      <c r="K137" s="5" t="s">
        <v>4</v>
      </c>
      <c r="L137" s="5" t="s">
        <v>27</v>
      </c>
      <c r="M137" s="5" t="s">
        <v>25</v>
      </c>
      <c r="N137" s="14">
        <f ca="1">+IF(Tabla24[[#This Row],[DÍAS PENDIENTES DE EJECUCIÓN]]&lt;=0,1,($Q$1-Tabla24[[#This Row],[FECHA ACTA DE INICIO]])/(Tabla24[[#This Row],[FECHA DE TERMINACIÓN  DEL CONTRATO ]]-Tabla24[[#This Row],[FECHA ACTA DE INICIO]]))</f>
        <v>1</v>
      </c>
      <c r="O137" s="10">
        <v>8400000</v>
      </c>
      <c r="P137" s="7">
        <v>44440</v>
      </c>
      <c r="Q137" s="5" t="s">
        <v>1655</v>
      </c>
      <c r="R137" s="9">
        <f ca="1">+IF(Tabla24[[#This Row],[ESTADO ACTUAL DEL CONTRATO ]]="LIQUIDADO",0,Tabla24[[#This Row],[FECHA DE TERMINACIÓN  DEL CONTRATO ]]-$Q$1)</f>
        <v>-936</v>
      </c>
      <c r="S137" s="7">
        <v>44561</v>
      </c>
      <c r="T137" s="5" t="s">
        <v>99</v>
      </c>
      <c r="U137" s="5" t="s">
        <v>99</v>
      </c>
      <c r="V137" s="5" t="s">
        <v>99</v>
      </c>
      <c r="W137" s="4" t="s">
        <v>100</v>
      </c>
      <c r="X137" s="5"/>
      <c r="Y137" s="4"/>
      <c r="Z137" s="4"/>
      <c r="AA137" s="5" t="s">
        <v>99</v>
      </c>
      <c r="AB137" s="3" t="s">
        <v>1656</v>
      </c>
      <c r="AC137" s="7" t="s">
        <v>99</v>
      </c>
      <c r="AD137" s="7">
        <v>44440</v>
      </c>
      <c r="AE137" s="6"/>
      <c r="AF137" s="5" t="s">
        <v>99</v>
      </c>
      <c r="AG137" s="4" t="s">
        <v>1127</v>
      </c>
      <c r="AH137" s="4"/>
    </row>
    <row r="138" spans="1:34" ht="75" x14ac:dyDescent="0.25">
      <c r="A138" s="5" t="s">
        <v>86</v>
      </c>
      <c r="B138" s="5" t="s">
        <v>1657</v>
      </c>
      <c r="C138" s="7">
        <v>44441</v>
      </c>
      <c r="D138" s="5" t="s">
        <v>1129</v>
      </c>
      <c r="E138" s="8">
        <v>1039702637</v>
      </c>
      <c r="F138" s="5" t="s">
        <v>1658</v>
      </c>
      <c r="G138" s="5" t="s">
        <v>1657</v>
      </c>
      <c r="H138" s="5"/>
      <c r="I138" s="13"/>
      <c r="J138" s="7"/>
      <c r="K138" s="5" t="s">
        <v>4</v>
      </c>
      <c r="L138" s="5" t="s">
        <v>27</v>
      </c>
      <c r="M138" s="5" t="s">
        <v>25</v>
      </c>
      <c r="N138" s="14">
        <f ca="1">+IF(Tabla24[[#This Row],[DÍAS PENDIENTES DE EJECUCIÓN]]&lt;=0,1,($Q$1-Tabla24[[#This Row],[FECHA ACTA DE INICIO]])/(Tabla24[[#This Row],[FECHA DE TERMINACIÓN  DEL CONTRATO ]]-Tabla24[[#This Row],[FECHA ACTA DE INICIO]]))</f>
        <v>1</v>
      </c>
      <c r="O138" s="10">
        <v>9916666</v>
      </c>
      <c r="P138" s="7">
        <v>44441</v>
      </c>
      <c r="Q138" s="5" t="s">
        <v>1659</v>
      </c>
      <c r="R138" s="9">
        <f ca="1">+IF(Tabla24[[#This Row],[ESTADO ACTUAL DEL CONTRATO ]]="LIQUIDADO",0,Tabla24[[#This Row],[FECHA DE TERMINACIÓN  DEL CONTRATO ]]-$Q$1)</f>
        <v>-936</v>
      </c>
      <c r="S138" s="7">
        <v>44561</v>
      </c>
      <c r="T138" s="5" t="s">
        <v>99</v>
      </c>
      <c r="U138" s="5" t="s">
        <v>99</v>
      </c>
      <c r="V138" s="5" t="s">
        <v>99</v>
      </c>
      <c r="W138" s="4" t="s">
        <v>100</v>
      </c>
      <c r="X138" s="5"/>
      <c r="Y138" s="4"/>
      <c r="Z138" s="4"/>
      <c r="AA138" s="5" t="s">
        <v>99</v>
      </c>
      <c r="AB138" s="3" t="s">
        <v>1660</v>
      </c>
      <c r="AC138" s="7" t="s">
        <v>99</v>
      </c>
      <c r="AD138" s="7">
        <v>44441</v>
      </c>
      <c r="AE138" s="6"/>
      <c r="AF138" s="5" t="s">
        <v>99</v>
      </c>
      <c r="AG138" s="4" t="s">
        <v>1127</v>
      </c>
      <c r="AH138" s="4"/>
    </row>
    <row r="139" spans="1:34" ht="45" x14ac:dyDescent="0.25">
      <c r="A139" s="5" t="s">
        <v>86</v>
      </c>
      <c r="B139" s="5" t="s">
        <v>1661</v>
      </c>
      <c r="C139" s="7">
        <v>44440</v>
      </c>
      <c r="D139" s="5" t="s">
        <v>1134</v>
      </c>
      <c r="E139" s="8">
        <v>1038810329</v>
      </c>
      <c r="F139" s="5" t="s">
        <v>1662</v>
      </c>
      <c r="G139" s="5" t="s">
        <v>1661</v>
      </c>
      <c r="H139" s="5"/>
      <c r="I139" s="13"/>
      <c r="J139" s="7"/>
      <c r="K139" s="5" t="s">
        <v>4</v>
      </c>
      <c r="L139" s="5" t="s">
        <v>27</v>
      </c>
      <c r="M139" s="5" t="s">
        <v>25</v>
      </c>
      <c r="N139" s="14">
        <f ca="1">+IF(Tabla24[[#This Row],[DÍAS PENDIENTES DE EJECUCIÓN]]&lt;=0,1,($Q$1-Tabla24[[#This Row],[FECHA ACTA DE INICIO]])/(Tabla24[[#This Row],[FECHA DE TERMINACIÓN  DEL CONTRATO ]]-Tabla24[[#This Row],[FECHA ACTA DE INICIO]]))</f>
        <v>1</v>
      </c>
      <c r="O139" s="10">
        <v>12400000</v>
      </c>
      <c r="P139" s="7">
        <v>44440</v>
      </c>
      <c r="Q139" s="5" t="s">
        <v>1655</v>
      </c>
      <c r="R139" s="9">
        <f ca="1">+IF(Tabla24[[#This Row],[ESTADO ACTUAL DEL CONTRATO ]]="LIQUIDADO",0,Tabla24[[#This Row],[FECHA DE TERMINACIÓN  DEL CONTRATO ]]-$Q$1)</f>
        <v>-936</v>
      </c>
      <c r="S139" s="7">
        <v>44561</v>
      </c>
      <c r="T139" s="5" t="s">
        <v>99</v>
      </c>
      <c r="U139" s="5" t="s">
        <v>99</v>
      </c>
      <c r="V139" s="5" t="s">
        <v>99</v>
      </c>
      <c r="W139" s="4" t="s">
        <v>100</v>
      </c>
      <c r="X139" s="5"/>
      <c r="Y139" s="4"/>
      <c r="Z139" s="4"/>
      <c r="AA139" s="5" t="s">
        <v>99</v>
      </c>
      <c r="AB139" s="3" t="s">
        <v>1663</v>
      </c>
      <c r="AC139" s="7" t="s">
        <v>99</v>
      </c>
      <c r="AD139" s="7">
        <v>44440</v>
      </c>
      <c r="AE139" s="6"/>
      <c r="AF139" s="5" t="s">
        <v>99</v>
      </c>
      <c r="AG139" s="4" t="s">
        <v>1127</v>
      </c>
      <c r="AH139" s="4"/>
    </row>
    <row r="140" spans="1:34" ht="45" x14ac:dyDescent="0.25">
      <c r="A140" s="5" t="s">
        <v>86</v>
      </c>
      <c r="B140" s="5" t="s">
        <v>1664</v>
      </c>
      <c r="C140" s="7">
        <v>44440</v>
      </c>
      <c r="D140" s="5" t="s">
        <v>292</v>
      </c>
      <c r="E140" s="8">
        <v>1152683822</v>
      </c>
      <c r="F140" s="5" t="s">
        <v>1665</v>
      </c>
      <c r="G140" s="5" t="s">
        <v>1664</v>
      </c>
      <c r="H140" s="5"/>
      <c r="I140" s="13"/>
      <c r="J140" s="7"/>
      <c r="K140" s="5" t="s">
        <v>4</v>
      </c>
      <c r="L140" s="5" t="s">
        <v>27</v>
      </c>
      <c r="M140" s="5" t="s">
        <v>25</v>
      </c>
      <c r="N140" s="14">
        <f ca="1">+IF(Tabla24[[#This Row],[DÍAS PENDIENTES DE EJECUCIÓN]]&lt;=0,1,($Q$1-Tabla24[[#This Row],[FECHA ACTA DE INICIO]])/(Tabla24[[#This Row],[FECHA DE TERMINACIÓN  DEL CONTRATO ]]-Tabla24[[#This Row],[FECHA ACTA DE INICIO]]))</f>
        <v>1</v>
      </c>
      <c r="O140" s="10">
        <v>13200000</v>
      </c>
      <c r="P140" s="7">
        <v>44440</v>
      </c>
      <c r="Q140" s="5" t="s">
        <v>1655</v>
      </c>
      <c r="R140" s="9">
        <f ca="1">+IF(Tabla24[[#This Row],[ESTADO ACTUAL DEL CONTRATO ]]="LIQUIDADO",0,Tabla24[[#This Row],[FECHA DE TERMINACIÓN  DEL CONTRATO ]]-$Q$1)</f>
        <v>-936</v>
      </c>
      <c r="S140" s="7">
        <v>44561</v>
      </c>
      <c r="T140" s="5" t="s">
        <v>99</v>
      </c>
      <c r="U140" s="5" t="s">
        <v>99</v>
      </c>
      <c r="V140" s="5" t="s">
        <v>99</v>
      </c>
      <c r="W140" s="4" t="s">
        <v>100</v>
      </c>
      <c r="X140" s="5"/>
      <c r="Y140" s="4"/>
      <c r="Z140" s="4"/>
      <c r="AA140" s="5" t="s">
        <v>99</v>
      </c>
      <c r="AB140" s="3" t="s">
        <v>1666</v>
      </c>
      <c r="AC140" s="7" t="s">
        <v>99</v>
      </c>
      <c r="AD140" s="7">
        <v>44440</v>
      </c>
      <c r="AE140" s="6"/>
      <c r="AF140" s="5" t="s">
        <v>99</v>
      </c>
      <c r="AG140" s="4" t="s">
        <v>1127</v>
      </c>
      <c r="AH140" s="4"/>
    </row>
    <row r="141" spans="1:34" ht="45" x14ac:dyDescent="0.25">
      <c r="A141" s="5" t="s">
        <v>86</v>
      </c>
      <c r="B141" s="5" t="s">
        <v>1667</v>
      </c>
      <c r="C141" s="7">
        <v>44440</v>
      </c>
      <c r="D141" s="5" t="s">
        <v>710</v>
      </c>
      <c r="E141" s="8">
        <v>43922875</v>
      </c>
      <c r="F141" s="5" t="s">
        <v>268</v>
      </c>
      <c r="G141" s="5" t="s">
        <v>1667</v>
      </c>
      <c r="H141" s="5"/>
      <c r="I141" s="13"/>
      <c r="J141" s="7"/>
      <c r="K141" s="5" t="s">
        <v>4</v>
      </c>
      <c r="L141" s="5" t="s">
        <v>27</v>
      </c>
      <c r="M141" s="5" t="s">
        <v>25</v>
      </c>
      <c r="N141" s="14">
        <f ca="1">+IF(Tabla24[[#This Row],[DÍAS PENDIENTES DE EJECUCIÓN]]&lt;=0,1,($Q$1-Tabla24[[#This Row],[FECHA ACTA DE INICIO]])/(Tabla24[[#This Row],[FECHA DE TERMINACIÓN  DEL CONTRATO ]]-Tabla24[[#This Row],[FECHA ACTA DE INICIO]]))</f>
        <v>1</v>
      </c>
      <c r="O141" s="10">
        <v>16400000</v>
      </c>
      <c r="P141" s="7">
        <v>44440</v>
      </c>
      <c r="Q141" s="5" t="s">
        <v>1655</v>
      </c>
      <c r="R141" s="9">
        <f ca="1">+IF(Tabla24[[#This Row],[ESTADO ACTUAL DEL CONTRATO ]]="LIQUIDADO",0,Tabla24[[#This Row],[FECHA DE TERMINACIÓN  DEL CONTRATO ]]-$Q$1)</f>
        <v>-936</v>
      </c>
      <c r="S141" s="7">
        <v>44561</v>
      </c>
      <c r="T141" s="5" t="s">
        <v>99</v>
      </c>
      <c r="U141" s="5" t="s">
        <v>99</v>
      </c>
      <c r="V141" s="5" t="s">
        <v>99</v>
      </c>
      <c r="W141" s="4" t="s">
        <v>100</v>
      </c>
      <c r="X141" s="5"/>
      <c r="Y141" s="4"/>
      <c r="Z141" s="4"/>
      <c r="AA141" s="5" t="s">
        <v>99</v>
      </c>
      <c r="AB141" s="3" t="s">
        <v>1668</v>
      </c>
      <c r="AC141" s="7" t="s">
        <v>99</v>
      </c>
      <c r="AD141" s="7">
        <v>44440</v>
      </c>
      <c r="AE141" s="6"/>
      <c r="AF141" s="5" t="s">
        <v>99</v>
      </c>
      <c r="AG141" s="4" t="s">
        <v>1127</v>
      </c>
      <c r="AH141" s="4"/>
    </row>
    <row r="142" spans="1:34" ht="45" x14ac:dyDescent="0.25">
      <c r="A142" s="5" t="s">
        <v>86</v>
      </c>
      <c r="B142" s="5" t="s">
        <v>1669</v>
      </c>
      <c r="C142" s="7">
        <v>44440</v>
      </c>
      <c r="D142" s="5" t="s">
        <v>1147</v>
      </c>
      <c r="E142" s="8">
        <v>1017221690</v>
      </c>
      <c r="F142" s="5" t="s">
        <v>1670</v>
      </c>
      <c r="G142" s="5" t="s">
        <v>1669</v>
      </c>
      <c r="H142" s="5"/>
      <c r="I142" s="13"/>
      <c r="J142" s="7"/>
      <c r="K142" s="5" t="s">
        <v>4</v>
      </c>
      <c r="L142" s="5" t="s">
        <v>27</v>
      </c>
      <c r="M142" s="5" t="s">
        <v>25</v>
      </c>
      <c r="N142" s="14">
        <f ca="1">+IF(Tabla24[[#This Row],[DÍAS PENDIENTES DE EJECUCIÓN]]&lt;=0,1,($Q$1-Tabla24[[#This Row],[FECHA ACTA DE INICIO]])/(Tabla24[[#This Row],[FECHA DE TERMINACIÓN  DEL CONTRATO ]]-Tabla24[[#This Row],[FECHA ACTA DE INICIO]]))</f>
        <v>1</v>
      </c>
      <c r="O142" s="10">
        <v>20800000</v>
      </c>
      <c r="P142" s="7">
        <v>44440</v>
      </c>
      <c r="Q142" s="5" t="s">
        <v>1655</v>
      </c>
      <c r="R142" s="9">
        <f ca="1">+IF(Tabla24[[#This Row],[ESTADO ACTUAL DEL CONTRATO ]]="LIQUIDADO",0,Tabla24[[#This Row],[FECHA DE TERMINACIÓN  DEL CONTRATO ]]-$Q$1)</f>
        <v>-936</v>
      </c>
      <c r="S142" s="7">
        <v>44561</v>
      </c>
      <c r="T142" s="5" t="s">
        <v>99</v>
      </c>
      <c r="U142" s="5" t="s">
        <v>99</v>
      </c>
      <c r="V142" s="5" t="s">
        <v>99</v>
      </c>
      <c r="W142" s="4" t="s">
        <v>100</v>
      </c>
      <c r="X142" s="5"/>
      <c r="Y142" s="4"/>
      <c r="Z142" s="4"/>
      <c r="AA142" s="5" t="s">
        <v>99</v>
      </c>
      <c r="AB142" s="3" t="s">
        <v>1671</v>
      </c>
      <c r="AC142" s="7" t="s">
        <v>99</v>
      </c>
      <c r="AD142" s="7">
        <v>44440</v>
      </c>
      <c r="AE142" s="6"/>
      <c r="AF142" s="5" t="s">
        <v>99</v>
      </c>
      <c r="AG142" s="4" t="s">
        <v>1127</v>
      </c>
      <c r="AH142" s="4"/>
    </row>
    <row r="143" spans="1:34" ht="45" x14ac:dyDescent="0.25">
      <c r="A143" s="5" t="s">
        <v>86</v>
      </c>
      <c r="B143" s="5" t="s">
        <v>1672</v>
      </c>
      <c r="C143" s="7">
        <v>44440</v>
      </c>
      <c r="D143" s="5" t="s">
        <v>1158</v>
      </c>
      <c r="E143" s="8">
        <v>71279851</v>
      </c>
      <c r="F143" s="5" t="s">
        <v>1673</v>
      </c>
      <c r="G143" s="5" t="s">
        <v>1672</v>
      </c>
      <c r="H143" s="5"/>
      <c r="I143" s="13"/>
      <c r="J143" s="7"/>
      <c r="K143" s="5" t="s">
        <v>4</v>
      </c>
      <c r="L143" s="5" t="s">
        <v>27</v>
      </c>
      <c r="M143" s="5" t="s">
        <v>18</v>
      </c>
      <c r="N143" s="14">
        <f ca="1">+IF(Tabla24[[#This Row],[DÍAS PENDIENTES DE EJECUCIÓN]]&lt;=0,1,($Q$1-Tabla24[[#This Row],[FECHA ACTA DE INICIO]])/(Tabla24[[#This Row],[FECHA DE TERMINACIÓN  DEL CONTRATO ]]-Tabla24[[#This Row],[FECHA ACTA DE INICIO]]))</f>
        <v>1</v>
      </c>
      <c r="O143" s="10">
        <v>23400000</v>
      </c>
      <c r="P143" s="7">
        <v>44440</v>
      </c>
      <c r="Q143" s="5" t="s">
        <v>1655</v>
      </c>
      <c r="R143" s="9">
        <f ca="1">+IF(Tabla24[[#This Row],[ESTADO ACTUAL DEL CONTRATO ]]="LIQUIDADO",0,Tabla24[[#This Row],[FECHA DE TERMINACIÓN  DEL CONTRATO ]]-$Q$1)</f>
        <v>-936</v>
      </c>
      <c r="S143" s="7">
        <v>44561</v>
      </c>
      <c r="T143" s="5" t="s">
        <v>99</v>
      </c>
      <c r="U143" s="5" t="s">
        <v>99</v>
      </c>
      <c r="V143" s="5" t="s">
        <v>99</v>
      </c>
      <c r="W143" s="4" t="s">
        <v>100</v>
      </c>
      <c r="X143" s="5"/>
      <c r="Y143" s="4"/>
      <c r="Z143" s="4"/>
      <c r="AA143" s="5" t="s">
        <v>99</v>
      </c>
      <c r="AB143" s="3" t="s">
        <v>1674</v>
      </c>
      <c r="AC143" s="7" t="s">
        <v>99</v>
      </c>
      <c r="AD143" s="7">
        <v>44440</v>
      </c>
      <c r="AE143" s="6"/>
      <c r="AF143" s="5" t="s">
        <v>99</v>
      </c>
      <c r="AG143" s="4" t="s">
        <v>1127</v>
      </c>
      <c r="AH143" s="4"/>
    </row>
    <row r="144" spans="1:34" ht="45" x14ac:dyDescent="0.25">
      <c r="A144" s="5" t="s">
        <v>86</v>
      </c>
      <c r="B144" s="5" t="s">
        <v>1675</v>
      </c>
      <c r="C144" s="7">
        <v>44441</v>
      </c>
      <c r="D144" s="5" t="s">
        <v>1163</v>
      </c>
      <c r="E144" s="8">
        <v>1214713053</v>
      </c>
      <c r="F144" s="5" t="s">
        <v>1676</v>
      </c>
      <c r="G144" s="5" t="s">
        <v>1675</v>
      </c>
      <c r="H144" s="5"/>
      <c r="I144" s="13"/>
      <c r="J144" s="7"/>
      <c r="K144" s="5" t="s">
        <v>4</v>
      </c>
      <c r="L144" s="5" t="s">
        <v>27</v>
      </c>
      <c r="M144" s="5" t="s">
        <v>18</v>
      </c>
      <c r="N144" s="14">
        <f ca="1">+IF(Tabla24[[#This Row],[DÍAS PENDIENTES DE EJECUCIÓN]]&lt;=0,1,($Q$1-Tabla24[[#This Row],[FECHA ACTA DE INICIO]])/(Tabla24[[#This Row],[FECHA DE TERMINACIÓN  DEL CONTRATO ]]-Tabla24[[#This Row],[FECHA ACTA DE INICIO]]))</f>
        <v>1</v>
      </c>
      <c r="O144" s="10">
        <v>23205000</v>
      </c>
      <c r="P144" s="7">
        <v>44441</v>
      </c>
      <c r="Q144" s="5" t="s">
        <v>1659</v>
      </c>
      <c r="R144" s="9">
        <f ca="1">+IF(Tabla24[[#This Row],[ESTADO ACTUAL DEL CONTRATO ]]="LIQUIDADO",0,Tabla24[[#This Row],[FECHA DE TERMINACIÓN  DEL CONTRATO ]]-$Q$1)</f>
        <v>-936</v>
      </c>
      <c r="S144" s="7">
        <v>44561</v>
      </c>
      <c r="T144" s="5" t="s">
        <v>99</v>
      </c>
      <c r="U144" s="5" t="s">
        <v>99</v>
      </c>
      <c r="V144" s="5" t="s">
        <v>99</v>
      </c>
      <c r="W144" s="4" t="s">
        <v>100</v>
      </c>
      <c r="X144" s="5"/>
      <c r="Y144" s="4"/>
      <c r="Z144" s="4"/>
      <c r="AA144" s="5" t="s">
        <v>99</v>
      </c>
      <c r="AB144" s="3" t="s">
        <v>1677</v>
      </c>
      <c r="AC144" s="7" t="s">
        <v>99</v>
      </c>
      <c r="AD144" s="7">
        <v>44441</v>
      </c>
      <c r="AE144" s="6"/>
      <c r="AF144" s="5" t="s">
        <v>99</v>
      </c>
      <c r="AG144" s="4" t="s">
        <v>1127</v>
      </c>
      <c r="AH144" s="4"/>
    </row>
    <row r="145" spans="1:34" ht="45" x14ac:dyDescent="0.25">
      <c r="A145" s="5" t="s">
        <v>86</v>
      </c>
      <c r="B145" s="5" t="s">
        <v>1678</v>
      </c>
      <c r="C145" s="7">
        <v>44441</v>
      </c>
      <c r="D145" s="5" t="s">
        <v>471</v>
      </c>
      <c r="E145" s="8">
        <v>32296107</v>
      </c>
      <c r="F145" s="5" t="s">
        <v>1679</v>
      </c>
      <c r="G145" s="5" t="s">
        <v>1678</v>
      </c>
      <c r="H145" s="5"/>
      <c r="I145" s="13"/>
      <c r="J145" s="7"/>
      <c r="K145" s="5" t="s">
        <v>4</v>
      </c>
      <c r="L145" s="5" t="s">
        <v>27</v>
      </c>
      <c r="M145" s="5" t="s">
        <v>25</v>
      </c>
      <c r="N145" s="14">
        <f ca="1">+IF(Tabla24[[#This Row],[DÍAS PENDIENTES DE EJECUCIÓN]]&lt;=0,1,($Q$1-Tabla24[[#This Row],[FECHA ACTA DE INICIO]])/(Tabla24[[#This Row],[FECHA DE TERMINACIÓN  DEL CONTRATO ]]-Tabla24[[#This Row],[FECHA ACTA DE INICIO]]))</f>
        <v>1</v>
      </c>
      <c r="O145" s="10">
        <v>23205000</v>
      </c>
      <c r="P145" s="7">
        <v>44441</v>
      </c>
      <c r="Q145" s="5" t="s">
        <v>1659</v>
      </c>
      <c r="R145" s="9">
        <f ca="1">+IF(Tabla24[[#This Row],[ESTADO ACTUAL DEL CONTRATO ]]="LIQUIDADO",0,Tabla24[[#This Row],[FECHA DE TERMINACIÓN  DEL CONTRATO ]]-$Q$1)</f>
        <v>-936</v>
      </c>
      <c r="S145" s="7">
        <v>44561</v>
      </c>
      <c r="T145" s="5" t="s">
        <v>99</v>
      </c>
      <c r="U145" s="5" t="s">
        <v>99</v>
      </c>
      <c r="V145" s="5" t="s">
        <v>99</v>
      </c>
      <c r="W145" s="4" t="s">
        <v>100</v>
      </c>
      <c r="X145" s="5"/>
      <c r="Y145" s="4"/>
      <c r="Z145" s="4"/>
      <c r="AA145" s="5" t="s">
        <v>99</v>
      </c>
      <c r="AB145" s="3" t="s">
        <v>1680</v>
      </c>
      <c r="AC145" s="7" t="s">
        <v>99</v>
      </c>
      <c r="AD145" s="7">
        <v>44441</v>
      </c>
      <c r="AE145" s="6"/>
      <c r="AF145" s="5" t="s">
        <v>99</v>
      </c>
      <c r="AG145" s="4" t="s">
        <v>1127</v>
      </c>
      <c r="AH145" s="4"/>
    </row>
    <row r="146" spans="1:34" ht="45" x14ac:dyDescent="0.25">
      <c r="A146" s="5" t="s">
        <v>86</v>
      </c>
      <c r="B146" s="5" t="s">
        <v>1681</v>
      </c>
      <c r="C146" s="7">
        <v>44440</v>
      </c>
      <c r="D146" s="5" t="s">
        <v>1170</v>
      </c>
      <c r="E146" s="8">
        <v>39453875</v>
      </c>
      <c r="F146" s="5" t="s">
        <v>1682</v>
      </c>
      <c r="G146" s="5" t="s">
        <v>1681</v>
      </c>
      <c r="H146" s="5"/>
      <c r="I146" s="13"/>
      <c r="J146" s="7"/>
      <c r="K146" s="5" t="s">
        <v>4</v>
      </c>
      <c r="L146" s="5" t="s">
        <v>27</v>
      </c>
      <c r="M146" s="5" t="s">
        <v>25</v>
      </c>
      <c r="N146" s="14">
        <f ca="1">+IF(Tabla24[[#This Row],[DÍAS PENDIENTES DE EJECUCIÓN]]&lt;=0,1,($Q$1-Tabla24[[#This Row],[FECHA ACTA DE INICIO]])/(Tabla24[[#This Row],[FECHA DE TERMINACIÓN  DEL CONTRATO ]]-Tabla24[[#This Row],[FECHA ACTA DE INICIO]]))</f>
        <v>1</v>
      </c>
      <c r="O146" s="10">
        <v>26000000</v>
      </c>
      <c r="P146" s="7">
        <v>44440</v>
      </c>
      <c r="Q146" s="5" t="s">
        <v>1655</v>
      </c>
      <c r="R146" s="9">
        <f ca="1">+IF(Tabla24[[#This Row],[ESTADO ACTUAL DEL CONTRATO ]]="LIQUIDADO",0,Tabla24[[#This Row],[FECHA DE TERMINACIÓN  DEL CONTRATO ]]-$Q$1)</f>
        <v>-936</v>
      </c>
      <c r="S146" s="7">
        <v>44561</v>
      </c>
      <c r="T146" s="5" t="s">
        <v>99</v>
      </c>
      <c r="U146" s="5" t="s">
        <v>99</v>
      </c>
      <c r="V146" s="5" t="s">
        <v>99</v>
      </c>
      <c r="W146" s="4" t="s">
        <v>100</v>
      </c>
      <c r="X146" s="5"/>
      <c r="Y146" s="4"/>
      <c r="Z146" s="4"/>
      <c r="AA146" s="5" t="s">
        <v>99</v>
      </c>
      <c r="AB146" s="3" t="s">
        <v>1683</v>
      </c>
      <c r="AC146" s="7" t="s">
        <v>99</v>
      </c>
      <c r="AD146" s="7">
        <v>44440</v>
      </c>
      <c r="AE146" s="6"/>
      <c r="AF146" s="5" t="s">
        <v>99</v>
      </c>
      <c r="AG146" s="4" t="s">
        <v>1127</v>
      </c>
      <c r="AH146" s="4"/>
    </row>
    <row r="147" spans="1:34" ht="45" x14ac:dyDescent="0.25">
      <c r="A147" s="5" t="s">
        <v>86</v>
      </c>
      <c r="B147" s="5" t="s">
        <v>1684</v>
      </c>
      <c r="C147" s="7">
        <v>44440</v>
      </c>
      <c r="D147" s="5" t="s">
        <v>151</v>
      </c>
      <c r="E147" s="8">
        <v>1128406377</v>
      </c>
      <c r="F147" s="5" t="s">
        <v>1685</v>
      </c>
      <c r="G147" s="5" t="s">
        <v>1684</v>
      </c>
      <c r="H147" s="5"/>
      <c r="I147" s="13"/>
      <c r="J147" s="7"/>
      <c r="K147" s="5" t="s">
        <v>4</v>
      </c>
      <c r="L147" s="5" t="s">
        <v>27</v>
      </c>
      <c r="M147" s="5" t="s">
        <v>25</v>
      </c>
      <c r="N147" s="14">
        <f ca="1">+IF(Tabla24[[#This Row],[DÍAS PENDIENTES DE EJECUCIÓN]]&lt;=0,1,($Q$1-Tabla24[[#This Row],[FECHA ACTA DE INICIO]])/(Tabla24[[#This Row],[FECHA DE TERMINACIÓN  DEL CONTRATO ]]-Tabla24[[#This Row],[FECHA ACTA DE INICIO]]))</f>
        <v>1</v>
      </c>
      <c r="O147" s="10">
        <v>26000000</v>
      </c>
      <c r="P147" s="7">
        <v>44440</v>
      </c>
      <c r="Q147" s="5" t="s">
        <v>1655</v>
      </c>
      <c r="R147" s="9">
        <f ca="1">+IF(Tabla24[[#This Row],[ESTADO ACTUAL DEL CONTRATO ]]="LIQUIDADO",0,Tabla24[[#This Row],[FECHA DE TERMINACIÓN  DEL CONTRATO ]]-$Q$1)</f>
        <v>-936</v>
      </c>
      <c r="S147" s="7">
        <v>44561</v>
      </c>
      <c r="T147" s="5" t="s">
        <v>99</v>
      </c>
      <c r="U147" s="5" t="s">
        <v>99</v>
      </c>
      <c r="V147" s="5" t="s">
        <v>99</v>
      </c>
      <c r="W147" s="4" t="s">
        <v>100</v>
      </c>
      <c r="X147" s="5"/>
      <c r="Y147" s="4"/>
      <c r="Z147" s="4"/>
      <c r="AA147" s="5" t="s">
        <v>99</v>
      </c>
      <c r="AB147" s="3" t="s">
        <v>1686</v>
      </c>
      <c r="AC147" s="7" t="s">
        <v>99</v>
      </c>
      <c r="AD147" s="7">
        <v>44440</v>
      </c>
      <c r="AE147" s="6"/>
      <c r="AF147" s="5" t="s">
        <v>99</v>
      </c>
      <c r="AG147" s="4" t="s">
        <v>1127</v>
      </c>
      <c r="AH147" s="4"/>
    </row>
    <row r="148" spans="1:34" ht="45" x14ac:dyDescent="0.25">
      <c r="A148" s="5" t="s">
        <v>86</v>
      </c>
      <c r="B148" s="5" t="s">
        <v>1687</v>
      </c>
      <c r="C148" s="7">
        <v>44440</v>
      </c>
      <c r="D148" s="5" t="s">
        <v>287</v>
      </c>
      <c r="E148" s="8">
        <v>43160884</v>
      </c>
      <c r="F148" s="5" t="s">
        <v>1688</v>
      </c>
      <c r="G148" s="5" t="s">
        <v>1687</v>
      </c>
      <c r="H148" s="5"/>
      <c r="I148" s="13"/>
      <c r="J148" s="7"/>
      <c r="K148" s="5" t="s">
        <v>4</v>
      </c>
      <c r="L148" s="5" t="s">
        <v>27</v>
      </c>
      <c r="M148" s="5" t="s">
        <v>25</v>
      </c>
      <c r="N148" s="14">
        <f ca="1">+IF(Tabla24[[#This Row],[DÍAS PENDIENTES DE EJECUCIÓN]]&lt;=0,1,($Q$1-Tabla24[[#This Row],[FECHA ACTA DE INICIO]])/(Tabla24[[#This Row],[FECHA DE TERMINACIÓN  DEL CONTRATO ]]-Tabla24[[#This Row],[FECHA ACTA DE INICIO]]))</f>
        <v>1</v>
      </c>
      <c r="O148" s="10">
        <v>26800000</v>
      </c>
      <c r="P148" s="7">
        <v>44440</v>
      </c>
      <c r="Q148" s="5" t="s">
        <v>1655</v>
      </c>
      <c r="R148" s="9">
        <f ca="1">+IF(Tabla24[[#This Row],[ESTADO ACTUAL DEL CONTRATO ]]="LIQUIDADO",0,Tabla24[[#This Row],[FECHA DE TERMINACIÓN  DEL CONTRATO ]]-$Q$1)</f>
        <v>-936</v>
      </c>
      <c r="S148" s="7">
        <v>44561</v>
      </c>
      <c r="T148" s="5" t="s">
        <v>99</v>
      </c>
      <c r="U148" s="5" t="s">
        <v>99</v>
      </c>
      <c r="V148" s="5" t="s">
        <v>99</v>
      </c>
      <c r="W148" s="4" t="s">
        <v>100</v>
      </c>
      <c r="X148" s="5"/>
      <c r="Y148" s="4"/>
      <c r="Z148" s="4"/>
      <c r="AA148" s="5" t="s">
        <v>99</v>
      </c>
      <c r="AB148" s="3" t="s">
        <v>1689</v>
      </c>
      <c r="AC148" s="7" t="s">
        <v>99</v>
      </c>
      <c r="AD148" s="7">
        <v>44440</v>
      </c>
      <c r="AE148" s="6"/>
      <c r="AF148" s="5" t="s">
        <v>99</v>
      </c>
      <c r="AG148" s="4" t="s">
        <v>1127</v>
      </c>
      <c r="AH148" s="4"/>
    </row>
    <row r="149" spans="1:34" ht="60" x14ac:dyDescent="0.25">
      <c r="A149" s="5" t="s">
        <v>86</v>
      </c>
      <c r="B149" s="5" t="s">
        <v>1690</v>
      </c>
      <c r="C149" s="7">
        <v>44440</v>
      </c>
      <c r="D149" s="5" t="s">
        <v>438</v>
      </c>
      <c r="E149" s="8">
        <v>71783637</v>
      </c>
      <c r="F149" s="5" t="s">
        <v>1691</v>
      </c>
      <c r="G149" s="5" t="s">
        <v>1690</v>
      </c>
      <c r="H149" s="5"/>
      <c r="I149" s="13"/>
      <c r="J149" s="7"/>
      <c r="K149" s="5" t="s">
        <v>4</v>
      </c>
      <c r="L149" s="5" t="s">
        <v>27</v>
      </c>
      <c r="M149" s="5" t="s">
        <v>25</v>
      </c>
      <c r="N149" s="14">
        <f ca="1">+IF(Tabla24[[#This Row],[DÍAS PENDIENTES DE EJECUCIÓN]]&lt;=0,1,($Q$1-Tabla24[[#This Row],[FECHA ACTA DE INICIO]])/(Tabla24[[#This Row],[FECHA DE TERMINACIÓN  DEL CONTRATO ]]-Tabla24[[#This Row],[FECHA ACTA DE INICIO]]))</f>
        <v>1</v>
      </c>
      <c r="O149" s="10">
        <v>30400000</v>
      </c>
      <c r="P149" s="7">
        <v>44440</v>
      </c>
      <c r="Q149" s="5" t="s">
        <v>1655</v>
      </c>
      <c r="R149" s="9">
        <f ca="1">+IF(Tabla24[[#This Row],[ESTADO ACTUAL DEL CONTRATO ]]="LIQUIDADO",0,Tabla24[[#This Row],[FECHA DE TERMINACIÓN  DEL CONTRATO ]]-$Q$1)</f>
        <v>-936</v>
      </c>
      <c r="S149" s="7">
        <v>44561</v>
      </c>
      <c r="T149" s="5" t="s">
        <v>99</v>
      </c>
      <c r="U149" s="5" t="s">
        <v>99</v>
      </c>
      <c r="V149" s="5" t="s">
        <v>99</v>
      </c>
      <c r="W149" s="4" t="s">
        <v>100</v>
      </c>
      <c r="X149" s="5"/>
      <c r="Y149" s="4"/>
      <c r="Z149" s="4"/>
      <c r="AA149" s="5" t="s">
        <v>99</v>
      </c>
      <c r="AB149" s="3" t="s">
        <v>1692</v>
      </c>
      <c r="AC149" s="7" t="s">
        <v>99</v>
      </c>
      <c r="AD149" s="7">
        <v>44440</v>
      </c>
      <c r="AE149" s="6"/>
      <c r="AF149" s="5" t="s">
        <v>99</v>
      </c>
      <c r="AG149" s="4" t="s">
        <v>1127</v>
      </c>
      <c r="AH149" s="4"/>
    </row>
    <row r="150" spans="1:34" ht="45" x14ac:dyDescent="0.25">
      <c r="A150" s="5" t="s">
        <v>86</v>
      </c>
      <c r="B150" s="5" t="s">
        <v>1693</v>
      </c>
      <c r="C150" s="7">
        <v>44440</v>
      </c>
      <c r="D150" s="5" t="s">
        <v>1197</v>
      </c>
      <c r="E150" s="8">
        <v>15371587</v>
      </c>
      <c r="F150" s="5" t="s">
        <v>1694</v>
      </c>
      <c r="G150" s="5" t="s">
        <v>1693</v>
      </c>
      <c r="H150" s="5"/>
      <c r="I150" s="13"/>
      <c r="J150" s="7"/>
      <c r="K150" s="5" t="s">
        <v>4</v>
      </c>
      <c r="L150" s="5" t="s">
        <v>27</v>
      </c>
      <c r="M150" s="5" t="s">
        <v>25</v>
      </c>
      <c r="N150" s="14">
        <f ca="1">+IF(Tabla24[[#This Row],[DÍAS PENDIENTES DE EJECUCIÓN]]&lt;=0,1,($Q$1-Tabla24[[#This Row],[FECHA ACTA DE INICIO]])/(Tabla24[[#This Row],[FECHA DE TERMINACIÓN  DEL CONTRATO ]]-Tabla24[[#This Row],[FECHA ACTA DE INICIO]]))</f>
        <v>1</v>
      </c>
      <c r="O150" s="10">
        <v>33280000</v>
      </c>
      <c r="P150" s="7">
        <v>44440</v>
      </c>
      <c r="Q150" s="5" t="s">
        <v>1655</v>
      </c>
      <c r="R150" s="9">
        <f ca="1">+IF(Tabla24[[#This Row],[ESTADO ACTUAL DEL CONTRATO ]]="LIQUIDADO",0,Tabla24[[#This Row],[FECHA DE TERMINACIÓN  DEL CONTRATO ]]-$Q$1)</f>
        <v>-936</v>
      </c>
      <c r="S150" s="7">
        <v>44561</v>
      </c>
      <c r="T150" s="5" t="s">
        <v>99</v>
      </c>
      <c r="U150" s="5" t="s">
        <v>99</v>
      </c>
      <c r="V150" s="5" t="s">
        <v>99</v>
      </c>
      <c r="W150" s="4" t="s">
        <v>100</v>
      </c>
      <c r="X150" s="5"/>
      <c r="Y150" s="4"/>
      <c r="Z150" s="4"/>
      <c r="AA150" s="5" t="s">
        <v>99</v>
      </c>
      <c r="AB150" s="3" t="s">
        <v>1695</v>
      </c>
      <c r="AC150" s="7" t="s">
        <v>99</v>
      </c>
      <c r="AD150" s="7">
        <v>44440</v>
      </c>
      <c r="AE150" s="6"/>
      <c r="AF150" s="5" t="s">
        <v>99</v>
      </c>
      <c r="AG150" s="4" t="s">
        <v>1127</v>
      </c>
      <c r="AH150" s="4"/>
    </row>
    <row r="151" spans="1:34" ht="45" x14ac:dyDescent="0.25">
      <c r="A151" s="5" t="s">
        <v>86</v>
      </c>
      <c r="B151" s="5" t="s">
        <v>1696</v>
      </c>
      <c r="C151" s="7">
        <v>44440</v>
      </c>
      <c r="D151" s="5" t="s">
        <v>1202</v>
      </c>
      <c r="E151" s="8">
        <v>80235562</v>
      </c>
      <c r="F151" s="5" t="s">
        <v>1697</v>
      </c>
      <c r="G151" s="5" t="s">
        <v>1696</v>
      </c>
      <c r="H151" s="5"/>
      <c r="I151" s="13"/>
      <c r="J151" s="7"/>
      <c r="K151" s="5" t="s">
        <v>4</v>
      </c>
      <c r="L151" s="5" t="s">
        <v>27</v>
      </c>
      <c r="M151" s="5" t="s">
        <v>25</v>
      </c>
      <c r="N151" s="14">
        <f ca="1">+IF(Tabla24[[#This Row],[DÍAS PENDIENTES DE EJECUCIÓN]]&lt;=0,1,($Q$1-Tabla24[[#This Row],[FECHA ACTA DE INICIO]])/(Tabla24[[#This Row],[FECHA DE TERMINACIÓN  DEL CONTRATO ]]-Tabla24[[#This Row],[FECHA ACTA DE INICIO]]))</f>
        <v>1</v>
      </c>
      <c r="O151" s="10">
        <v>41200000</v>
      </c>
      <c r="P151" s="7">
        <v>44440</v>
      </c>
      <c r="Q151" s="5" t="s">
        <v>1655</v>
      </c>
      <c r="R151" s="9">
        <f ca="1">+IF(Tabla24[[#This Row],[ESTADO ACTUAL DEL CONTRATO ]]="LIQUIDADO",0,Tabla24[[#This Row],[FECHA DE TERMINACIÓN  DEL CONTRATO ]]-$Q$1)</f>
        <v>-936</v>
      </c>
      <c r="S151" s="7">
        <v>44561</v>
      </c>
      <c r="T151" s="5" t="s">
        <v>99</v>
      </c>
      <c r="U151" s="5" t="s">
        <v>99</v>
      </c>
      <c r="V151" s="5" t="s">
        <v>99</v>
      </c>
      <c r="W151" s="4" t="s">
        <v>100</v>
      </c>
      <c r="X151" s="5"/>
      <c r="Y151" s="4"/>
      <c r="Z151" s="4"/>
      <c r="AA151" s="5" t="s">
        <v>99</v>
      </c>
      <c r="AB151" s="3" t="s">
        <v>1698</v>
      </c>
      <c r="AC151" s="7" t="s">
        <v>99</v>
      </c>
      <c r="AD151" s="7">
        <v>44440</v>
      </c>
      <c r="AE151" s="6"/>
      <c r="AF151" s="5" t="s">
        <v>99</v>
      </c>
      <c r="AG151" s="4" t="s">
        <v>1127</v>
      </c>
      <c r="AH151" s="4"/>
    </row>
    <row r="152" spans="1:34" ht="45" x14ac:dyDescent="0.25">
      <c r="A152" s="5" t="s">
        <v>86</v>
      </c>
      <c r="B152" s="5" t="s">
        <v>1699</v>
      </c>
      <c r="C152" s="7">
        <v>44440</v>
      </c>
      <c r="D152" s="5" t="s">
        <v>1207</v>
      </c>
      <c r="E152" s="8">
        <v>71787338</v>
      </c>
      <c r="F152" s="5" t="s">
        <v>1700</v>
      </c>
      <c r="G152" s="5" t="s">
        <v>1699</v>
      </c>
      <c r="H152" s="5"/>
      <c r="I152" s="13"/>
      <c r="J152" s="7"/>
      <c r="K152" s="5" t="s">
        <v>4</v>
      </c>
      <c r="L152" s="5" t="s">
        <v>27</v>
      </c>
      <c r="M152" s="5" t="s">
        <v>25</v>
      </c>
      <c r="N152" s="14">
        <f ca="1">+IF(Tabla24[[#This Row],[DÍAS PENDIENTES DE EJECUCIÓN]]&lt;=0,1,($Q$1-Tabla24[[#This Row],[FECHA ACTA DE INICIO]])/(Tabla24[[#This Row],[FECHA DE TERMINACIÓN  DEL CONTRATO ]]-Tabla24[[#This Row],[FECHA ACTA DE INICIO]]))</f>
        <v>1</v>
      </c>
      <c r="O152" s="10">
        <v>28000000</v>
      </c>
      <c r="P152" s="7">
        <v>44440</v>
      </c>
      <c r="Q152" s="5" t="s">
        <v>1655</v>
      </c>
      <c r="R152" s="9">
        <f ca="1">+IF(Tabla24[[#This Row],[ESTADO ACTUAL DEL CONTRATO ]]="LIQUIDADO",0,Tabla24[[#This Row],[FECHA DE TERMINACIÓN  DEL CONTRATO ]]-$Q$1)</f>
        <v>-936</v>
      </c>
      <c r="S152" s="7">
        <v>44561</v>
      </c>
      <c r="T152" s="5" t="s">
        <v>99</v>
      </c>
      <c r="U152" s="5" t="s">
        <v>99</v>
      </c>
      <c r="V152" s="5" t="s">
        <v>99</v>
      </c>
      <c r="W152" s="4" t="s">
        <v>100</v>
      </c>
      <c r="X152" s="5"/>
      <c r="Y152" s="4"/>
      <c r="Z152" s="4"/>
      <c r="AA152" s="5" t="s">
        <v>99</v>
      </c>
      <c r="AB152" s="3" t="s">
        <v>1701</v>
      </c>
      <c r="AC152" s="7" t="s">
        <v>99</v>
      </c>
      <c r="AD152" s="7">
        <v>44440</v>
      </c>
      <c r="AE152" s="6"/>
      <c r="AF152" s="5" t="s">
        <v>99</v>
      </c>
      <c r="AG152" s="4" t="s">
        <v>1127</v>
      </c>
      <c r="AH152" s="4"/>
    </row>
    <row r="153" spans="1:34" ht="45" x14ac:dyDescent="0.25">
      <c r="A153" s="5" t="s">
        <v>86</v>
      </c>
      <c r="B153" s="5" t="s">
        <v>1702</v>
      </c>
      <c r="C153" s="7">
        <v>44441</v>
      </c>
      <c r="D153" s="5" t="s">
        <v>358</v>
      </c>
      <c r="E153" s="8">
        <v>1035223167</v>
      </c>
      <c r="F153" s="5" t="s">
        <v>1703</v>
      </c>
      <c r="G153" s="5" t="s">
        <v>1702</v>
      </c>
      <c r="H153" s="5"/>
      <c r="I153" s="13"/>
      <c r="J153" s="7"/>
      <c r="K153" s="5" t="s">
        <v>4</v>
      </c>
      <c r="L153" s="5" t="s">
        <v>27</v>
      </c>
      <c r="M153" s="5" t="s">
        <v>25</v>
      </c>
      <c r="N153" s="14">
        <f ca="1">+IF(Tabla24[[#This Row],[DÍAS PENDIENTES DE EJECUCIÓN]]&lt;=0,1,($Q$1-Tabla24[[#This Row],[FECHA ACTA DE INICIO]])/(Tabla24[[#This Row],[FECHA DE TERMINACIÓN  DEL CONTRATO ]]-Tabla24[[#This Row],[FECHA ACTA DE INICIO]]))</f>
        <v>1</v>
      </c>
      <c r="O153" s="10">
        <v>13090000</v>
      </c>
      <c r="P153" s="7">
        <v>44441</v>
      </c>
      <c r="Q153" s="5" t="s">
        <v>1659</v>
      </c>
      <c r="R153" s="9">
        <f ca="1">+IF(Tabla24[[#This Row],[ESTADO ACTUAL DEL CONTRATO ]]="LIQUIDADO",0,Tabla24[[#This Row],[FECHA DE TERMINACIÓN  DEL CONTRATO ]]-$Q$1)</f>
        <v>-936</v>
      </c>
      <c r="S153" s="7">
        <v>44561</v>
      </c>
      <c r="T153" s="5" t="s">
        <v>99</v>
      </c>
      <c r="U153" s="5" t="s">
        <v>99</v>
      </c>
      <c r="V153" s="5" t="s">
        <v>99</v>
      </c>
      <c r="W153" s="4" t="s">
        <v>100</v>
      </c>
      <c r="X153" s="5"/>
      <c r="Y153" s="4"/>
      <c r="Z153" s="4"/>
      <c r="AA153" s="5" t="s">
        <v>99</v>
      </c>
      <c r="AB153" s="3" t="s">
        <v>1704</v>
      </c>
      <c r="AC153" s="7" t="s">
        <v>99</v>
      </c>
      <c r="AD153" s="7">
        <v>44441</v>
      </c>
      <c r="AE153" s="6"/>
      <c r="AF153" s="5" t="s">
        <v>99</v>
      </c>
      <c r="AG153" s="4" t="s">
        <v>1127</v>
      </c>
      <c r="AH153" s="4"/>
    </row>
    <row r="154" spans="1:34" ht="45" x14ac:dyDescent="0.25">
      <c r="A154" s="5" t="s">
        <v>86</v>
      </c>
      <c r="B154" s="5" t="s">
        <v>1705</v>
      </c>
      <c r="C154" s="7">
        <v>44440</v>
      </c>
      <c r="D154" s="5" t="s">
        <v>418</v>
      </c>
      <c r="E154" s="8">
        <v>43610683</v>
      </c>
      <c r="F154" s="5" t="s">
        <v>1706</v>
      </c>
      <c r="G154" s="5" t="s">
        <v>1705</v>
      </c>
      <c r="H154" s="5"/>
      <c r="I154" s="13"/>
      <c r="J154" s="7"/>
      <c r="K154" s="5" t="s">
        <v>4</v>
      </c>
      <c r="L154" s="5" t="s">
        <v>27</v>
      </c>
      <c r="M154" s="5" t="s">
        <v>25</v>
      </c>
      <c r="N154" s="14">
        <f ca="1">+IF(Tabla24[[#This Row],[DÍAS PENDIENTES DE EJECUCIÓN]]&lt;=0,1,($Q$1-Tabla24[[#This Row],[FECHA ACTA DE INICIO]])/(Tabla24[[#This Row],[FECHA DE TERMINACIÓN  DEL CONTRATO ]]-Tabla24[[#This Row],[FECHA ACTA DE INICIO]]))</f>
        <v>1</v>
      </c>
      <c r="O154" s="10">
        <v>25200000</v>
      </c>
      <c r="P154" s="7">
        <v>44440</v>
      </c>
      <c r="Q154" s="5" t="s">
        <v>1655</v>
      </c>
      <c r="R154" s="9">
        <f ca="1">+IF(Tabla24[[#This Row],[ESTADO ACTUAL DEL CONTRATO ]]="LIQUIDADO",0,Tabla24[[#This Row],[FECHA DE TERMINACIÓN  DEL CONTRATO ]]-$Q$1)</f>
        <v>-936</v>
      </c>
      <c r="S154" s="7">
        <v>44561</v>
      </c>
      <c r="T154" s="5" t="s">
        <v>99</v>
      </c>
      <c r="U154" s="5" t="s">
        <v>99</v>
      </c>
      <c r="V154" s="5" t="s">
        <v>99</v>
      </c>
      <c r="W154" s="4" t="s">
        <v>100</v>
      </c>
      <c r="X154" s="5"/>
      <c r="Y154" s="4"/>
      <c r="Z154" s="4"/>
      <c r="AA154" s="5" t="s">
        <v>99</v>
      </c>
      <c r="AB154" s="3" t="s">
        <v>1707</v>
      </c>
      <c r="AC154" s="7" t="s">
        <v>99</v>
      </c>
      <c r="AD154" s="7">
        <v>44440</v>
      </c>
      <c r="AE154" s="6"/>
      <c r="AF154" s="5" t="s">
        <v>99</v>
      </c>
      <c r="AG154" s="4" t="s">
        <v>1127</v>
      </c>
      <c r="AH154" s="4"/>
    </row>
    <row r="155" spans="1:34" ht="45" x14ac:dyDescent="0.25">
      <c r="A155" s="5" t="s">
        <v>86</v>
      </c>
      <c r="B155" s="5" t="s">
        <v>1708</v>
      </c>
      <c r="C155" s="7">
        <v>44440</v>
      </c>
      <c r="D155" s="5" t="s">
        <v>1248</v>
      </c>
      <c r="E155" s="8">
        <v>70114463</v>
      </c>
      <c r="F155" s="5" t="s">
        <v>739</v>
      </c>
      <c r="G155" s="5" t="s">
        <v>1708</v>
      </c>
      <c r="H155" s="5"/>
      <c r="I155" s="13"/>
      <c r="J155" s="7"/>
      <c r="K155" s="5" t="s">
        <v>4</v>
      </c>
      <c r="L155" s="5" t="s">
        <v>27</v>
      </c>
      <c r="M155" s="5" t="s">
        <v>25</v>
      </c>
      <c r="N155" s="14">
        <f ca="1">+IF(Tabla24[[#This Row],[DÍAS PENDIENTES DE EJECUCIÓN]]&lt;=0,1,($Q$1-Tabla24[[#This Row],[FECHA ACTA DE INICIO]])/(Tabla24[[#This Row],[FECHA DE TERMINACIÓN  DEL CONTRATO ]]-Tabla24[[#This Row],[FECHA ACTA DE INICIO]]))</f>
        <v>1</v>
      </c>
      <c r="O155" s="10">
        <v>10400000</v>
      </c>
      <c r="P155" s="7">
        <v>44440</v>
      </c>
      <c r="Q155" s="5" t="s">
        <v>1655</v>
      </c>
      <c r="R155" s="9">
        <f ca="1">+IF(Tabla24[[#This Row],[ESTADO ACTUAL DEL CONTRATO ]]="LIQUIDADO",0,Tabla24[[#This Row],[FECHA DE TERMINACIÓN  DEL CONTRATO ]]-$Q$1)</f>
        <v>-936</v>
      </c>
      <c r="S155" s="7">
        <v>44561</v>
      </c>
      <c r="T155" s="5" t="s">
        <v>99</v>
      </c>
      <c r="U155" s="5" t="s">
        <v>99</v>
      </c>
      <c r="V155" s="5" t="s">
        <v>99</v>
      </c>
      <c r="W155" s="4" t="s">
        <v>100</v>
      </c>
      <c r="X155" s="5"/>
      <c r="Y155" s="4"/>
      <c r="Z155" s="4"/>
      <c r="AA155" s="5" t="s">
        <v>99</v>
      </c>
      <c r="AB155" s="3" t="s">
        <v>1709</v>
      </c>
      <c r="AC155" s="7" t="s">
        <v>99</v>
      </c>
      <c r="AD155" s="7">
        <v>44440</v>
      </c>
      <c r="AE155" s="6"/>
      <c r="AF155" s="5" t="s">
        <v>99</v>
      </c>
      <c r="AG155" s="4" t="s">
        <v>1127</v>
      </c>
      <c r="AH155" s="4"/>
    </row>
    <row r="156" spans="1:34" ht="45" x14ac:dyDescent="0.25">
      <c r="A156" s="5" t="s">
        <v>86</v>
      </c>
      <c r="B156" s="5" t="s">
        <v>1710</v>
      </c>
      <c r="C156" s="7">
        <v>44440</v>
      </c>
      <c r="D156" s="5" t="s">
        <v>1254</v>
      </c>
      <c r="E156" s="8">
        <v>1017217869</v>
      </c>
      <c r="F156" s="5" t="s">
        <v>1711</v>
      </c>
      <c r="G156" s="5" t="s">
        <v>1710</v>
      </c>
      <c r="H156" s="5"/>
      <c r="I156" s="13"/>
      <c r="J156" s="7"/>
      <c r="K156" s="5" t="s">
        <v>4</v>
      </c>
      <c r="L156" s="5" t="s">
        <v>27</v>
      </c>
      <c r="M156" s="5" t="s">
        <v>25</v>
      </c>
      <c r="N156" s="14">
        <f ca="1">+IF(Tabla24[[#This Row],[DÍAS PENDIENTES DE EJECUCIÓN]]&lt;=0,1,($Q$1-Tabla24[[#This Row],[FECHA ACTA DE INICIO]])/(Tabla24[[#This Row],[FECHA DE TERMINACIÓN  DEL CONTRATO ]]-Tabla24[[#This Row],[FECHA ACTA DE INICIO]]))</f>
        <v>1</v>
      </c>
      <c r="O156" s="10">
        <v>12400000</v>
      </c>
      <c r="P156" s="7">
        <v>44440</v>
      </c>
      <c r="Q156" s="5" t="s">
        <v>1655</v>
      </c>
      <c r="R156" s="9">
        <f ca="1">+IF(Tabla24[[#This Row],[ESTADO ACTUAL DEL CONTRATO ]]="LIQUIDADO",0,Tabla24[[#This Row],[FECHA DE TERMINACIÓN  DEL CONTRATO ]]-$Q$1)</f>
        <v>-936</v>
      </c>
      <c r="S156" s="7">
        <v>44561</v>
      </c>
      <c r="T156" s="5" t="s">
        <v>99</v>
      </c>
      <c r="U156" s="5" t="s">
        <v>99</v>
      </c>
      <c r="V156" s="5" t="s">
        <v>99</v>
      </c>
      <c r="W156" s="4" t="s">
        <v>100</v>
      </c>
      <c r="X156" s="5"/>
      <c r="Y156" s="4"/>
      <c r="Z156" s="4"/>
      <c r="AA156" s="5" t="s">
        <v>99</v>
      </c>
      <c r="AB156" s="3" t="s">
        <v>1712</v>
      </c>
      <c r="AC156" s="7" t="s">
        <v>99</v>
      </c>
      <c r="AD156" s="7">
        <v>44440</v>
      </c>
      <c r="AE156" s="6"/>
      <c r="AF156" s="5" t="s">
        <v>99</v>
      </c>
      <c r="AG156" s="4" t="s">
        <v>1127</v>
      </c>
      <c r="AH156" s="4"/>
    </row>
    <row r="157" spans="1:34" ht="45" x14ac:dyDescent="0.25">
      <c r="A157" s="5" t="s">
        <v>86</v>
      </c>
      <c r="B157" s="5" t="s">
        <v>1713</v>
      </c>
      <c r="C157" s="7">
        <v>44441</v>
      </c>
      <c r="D157" s="5" t="s">
        <v>332</v>
      </c>
      <c r="E157" s="8">
        <v>1035851059</v>
      </c>
      <c r="F157" s="5" t="s">
        <v>1714</v>
      </c>
      <c r="G157" s="5" t="s">
        <v>1713</v>
      </c>
      <c r="H157" s="5"/>
      <c r="I157" s="13"/>
      <c r="J157" s="7"/>
      <c r="K157" s="5" t="s">
        <v>4</v>
      </c>
      <c r="L157" s="5" t="s">
        <v>27</v>
      </c>
      <c r="M157" s="5" t="s">
        <v>25</v>
      </c>
      <c r="N157" s="14">
        <f ca="1">+IF(Tabla24[[#This Row],[DÍAS PENDIENTES DE EJECUCIÓN]]&lt;=0,1,($Q$1-Tabla24[[#This Row],[FECHA ACTA DE INICIO]])/(Tabla24[[#This Row],[FECHA DE TERMINACIÓN  DEL CONTRATO ]]-Tabla24[[#This Row],[FECHA ACTA DE INICIO]]))</f>
        <v>1</v>
      </c>
      <c r="O157" s="10">
        <v>13090000</v>
      </c>
      <c r="P157" s="7">
        <v>44441</v>
      </c>
      <c r="Q157" s="5" t="s">
        <v>1659</v>
      </c>
      <c r="R157" s="9">
        <f ca="1">+IF(Tabla24[[#This Row],[ESTADO ACTUAL DEL CONTRATO ]]="LIQUIDADO",0,Tabla24[[#This Row],[FECHA DE TERMINACIÓN  DEL CONTRATO ]]-$Q$1)</f>
        <v>-936</v>
      </c>
      <c r="S157" s="7">
        <v>44561</v>
      </c>
      <c r="T157" s="5" t="s">
        <v>99</v>
      </c>
      <c r="U157" s="5" t="s">
        <v>99</v>
      </c>
      <c r="V157" s="5" t="s">
        <v>99</v>
      </c>
      <c r="W157" s="4" t="s">
        <v>100</v>
      </c>
      <c r="X157" s="5"/>
      <c r="Y157" s="4"/>
      <c r="Z157" s="4"/>
      <c r="AA157" s="5" t="s">
        <v>99</v>
      </c>
      <c r="AB157" s="3" t="s">
        <v>1715</v>
      </c>
      <c r="AC157" s="7" t="s">
        <v>99</v>
      </c>
      <c r="AD157" s="7">
        <v>44441</v>
      </c>
      <c r="AE157" s="6"/>
      <c r="AF157" s="5" t="s">
        <v>99</v>
      </c>
      <c r="AG157" s="4" t="s">
        <v>1127</v>
      </c>
      <c r="AH157" s="4"/>
    </row>
    <row r="158" spans="1:34" ht="45" x14ac:dyDescent="0.25">
      <c r="A158" s="5" t="s">
        <v>86</v>
      </c>
      <c r="B158" s="5" t="s">
        <v>1716</v>
      </c>
      <c r="C158" s="7">
        <v>44440</v>
      </c>
      <c r="D158" s="5" t="s">
        <v>734</v>
      </c>
      <c r="E158" s="8">
        <v>21853748</v>
      </c>
      <c r="F158" s="5" t="s">
        <v>1717</v>
      </c>
      <c r="G158" s="5" t="s">
        <v>1716</v>
      </c>
      <c r="H158" s="5"/>
      <c r="I158" s="13"/>
      <c r="J158" s="7"/>
      <c r="K158" s="5" t="s">
        <v>4</v>
      </c>
      <c r="L158" s="5" t="s">
        <v>27</v>
      </c>
      <c r="M158" s="5" t="s">
        <v>25</v>
      </c>
      <c r="N158" s="14">
        <f ca="1">+IF(Tabla24[[#This Row],[DÍAS PENDIENTES DE EJECUCIÓN]]&lt;=0,1,($Q$1-Tabla24[[#This Row],[FECHA ACTA DE INICIO]])/(Tabla24[[#This Row],[FECHA DE TERMINACIÓN  DEL CONTRATO ]]-Tabla24[[#This Row],[FECHA ACTA DE INICIO]]))</f>
        <v>1</v>
      </c>
      <c r="O158" s="10">
        <v>16400000</v>
      </c>
      <c r="P158" s="7">
        <v>44440</v>
      </c>
      <c r="Q158" s="5" t="s">
        <v>1655</v>
      </c>
      <c r="R158" s="9">
        <f ca="1">+IF(Tabla24[[#This Row],[ESTADO ACTUAL DEL CONTRATO ]]="LIQUIDADO",0,Tabla24[[#This Row],[FECHA DE TERMINACIÓN  DEL CONTRATO ]]-$Q$1)</f>
        <v>-936</v>
      </c>
      <c r="S158" s="7">
        <v>44561</v>
      </c>
      <c r="T158" s="5" t="s">
        <v>99</v>
      </c>
      <c r="U158" s="5" t="s">
        <v>99</v>
      </c>
      <c r="V158" s="5" t="s">
        <v>99</v>
      </c>
      <c r="W158" s="4" t="s">
        <v>100</v>
      </c>
      <c r="X158" s="5"/>
      <c r="Y158" s="4"/>
      <c r="Z158" s="4"/>
      <c r="AA158" s="5" t="s">
        <v>99</v>
      </c>
      <c r="AB158" s="3" t="s">
        <v>1718</v>
      </c>
      <c r="AC158" s="7" t="s">
        <v>99</v>
      </c>
      <c r="AD158" s="7">
        <v>44440</v>
      </c>
      <c r="AE158" s="6"/>
      <c r="AF158" s="5" t="s">
        <v>99</v>
      </c>
      <c r="AG158" s="4" t="s">
        <v>1127</v>
      </c>
      <c r="AH158" s="4"/>
    </row>
    <row r="159" spans="1:34" ht="45" x14ac:dyDescent="0.25">
      <c r="A159" s="5" t="s">
        <v>86</v>
      </c>
      <c r="B159" s="5" t="s">
        <v>1719</v>
      </c>
      <c r="C159" s="7">
        <v>44440</v>
      </c>
      <c r="D159" s="5" t="s">
        <v>513</v>
      </c>
      <c r="E159" s="8">
        <v>98658853</v>
      </c>
      <c r="F159" s="5" t="s">
        <v>1720</v>
      </c>
      <c r="G159" s="5" t="s">
        <v>1719</v>
      </c>
      <c r="H159" s="5"/>
      <c r="I159" s="13"/>
      <c r="J159" s="7"/>
      <c r="K159" s="5" t="s">
        <v>4</v>
      </c>
      <c r="L159" s="5" t="s">
        <v>27</v>
      </c>
      <c r="M159" s="5" t="s">
        <v>25</v>
      </c>
      <c r="N159" s="14">
        <f ca="1">+IF(Tabla24[[#This Row],[DÍAS PENDIENTES DE EJECUCIÓN]]&lt;=0,1,($Q$1-Tabla24[[#This Row],[FECHA ACTA DE INICIO]])/(Tabla24[[#This Row],[FECHA DE TERMINACIÓN  DEL CONTRATO ]]-Tabla24[[#This Row],[FECHA ACTA DE INICIO]]))</f>
        <v>1</v>
      </c>
      <c r="O159" s="10">
        <v>20800000</v>
      </c>
      <c r="P159" s="7">
        <v>44440</v>
      </c>
      <c r="Q159" s="5" t="s">
        <v>1655</v>
      </c>
      <c r="R159" s="9">
        <f ca="1">+IF(Tabla24[[#This Row],[ESTADO ACTUAL DEL CONTRATO ]]="LIQUIDADO",0,Tabla24[[#This Row],[FECHA DE TERMINACIÓN  DEL CONTRATO ]]-$Q$1)</f>
        <v>-936</v>
      </c>
      <c r="S159" s="7">
        <v>44561</v>
      </c>
      <c r="T159" s="5" t="s">
        <v>99</v>
      </c>
      <c r="U159" s="5" t="s">
        <v>99</v>
      </c>
      <c r="V159" s="5" t="s">
        <v>99</v>
      </c>
      <c r="W159" s="4" t="s">
        <v>100</v>
      </c>
      <c r="X159" s="5"/>
      <c r="Y159" s="4"/>
      <c r="Z159" s="4"/>
      <c r="AA159" s="5" t="s">
        <v>99</v>
      </c>
      <c r="AB159" s="3" t="s">
        <v>1721</v>
      </c>
      <c r="AC159" s="7" t="s">
        <v>99</v>
      </c>
      <c r="AD159" s="7">
        <v>44440</v>
      </c>
      <c r="AE159" s="6"/>
      <c r="AF159" s="5" t="s">
        <v>99</v>
      </c>
      <c r="AG159" s="4" t="s">
        <v>1127</v>
      </c>
      <c r="AH159" s="4"/>
    </row>
    <row r="160" spans="1:34" ht="45" x14ac:dyDescent="0.25">
      <c r="A160" s="5" t="s">
        <v>86</v>
      </c>
      <c r="B160" s="5" t="s">
        <v>1722</v>
      </c>
      <c r="C160" s="7">
        <v>44440</v>
      </c>
      <c r="D160" s="5" t="s">
        <v>460</v>
      </c>
      <c r="E160" s="8">
        <v>43619721</v>
      </c>
      <c r="F160" s="5" t="s">
        <v>1723</v>
      </c>
      <c r="G160" s="5" t="s">
        <v>1722</v>
      </c>
      <c r="H160" s="5"/>
      <c r="I160" s="13"/>
      <c r="J160" s="7"/>
      <c r="K160" s="5" t="s">
        <v>4</v>
      </c>
      <c r="L160" s="5" t="s">
        <v>27</v>
      </c>
      <c r="M160" s="5" t="s">
        <v>25</v>
      </c>
      <c r="N160" s="14">
        <f ca="1">+IF(Tabla24[[#This Row],[DÍAS PENDIENTES DE EJECUCIÓN]]&lt;=0,1,($Q$1-Tabla24[[#This Row],[FECHA ACTA DE INICIO]])/(Tabla24[[#This Row],[FECHA DE TERMINACIÓN  DEL CONTRATO ]]-Tabla24[[#This Row],[FECHA ACTA DE INICIO]]))</f>
        <v>1</v>
      </c>
      <c r="O160" s="10">
        <v>22800000</v>
      </c>
      <c r="P160" s="7">
        <v>44440</v>
      </c>
      <c r="Q160" s="5" t="s">
        <v>1655</v>
      </c>
      <c r="R160" s="9">
        <f ca="1">+IF(Tabla24[[#This Row],[ESTADO ACTUAL DEL CONTRATO ]]="LIQUIDADO",0,Tabla24[[#This Row],[FECHA DE TERMINACIÓN  DEL CONTRATO ]]-$Q$1)</f>
        <v>-936</v>
      </c>
      <c r="S160" s="7">
        <v>44561</v>
      </c>
      <c r="T160" s="5" t="s">
        <v>99</v>
      </c>
      <c r="U160" s="5" t="s">
        <v>99</v>
      </c>
      <c r="V160" s="5" t="s">
        <v>99</v>
      </c>
      <c r="W160" s="4" t="s">
        <v>100</v>
      </c>
      <c r="X160" s="5"/>
      <c r="Y160" s="4"/>
      <c r="Z160" s="4"/>
      <c r="AA160" s="5" t="s">
        <v>99</v>
      </c>
      <c r="AB160" s="3" t="s">
        <v>1724</v>
      </c>
      <c r="AC160" s="7" t="s">
        <v>99</v>
      </c>
      <c r="AD160" s="7">
        <v>44440</v>
      </c>
      <c r="AE160" s="6"/>
      <c r="AF160" s="5" t="s">
        <v>99</v>
      </c>
      <c r="AG160" s="4" t="s">
        <v>1127</v>
      </c>
      <c r="AH160" s="4"/>
    </row>
    <row r="161" spans="1:34" ht="45" x14ac:dyDescent="0.25">
      <c r="A161" s="5" t="s">
        <v>86</v>
      </c>
      <c r="B161" s="5" t="s">
        <v>1725</v>
      </c>
      <c r="C161" s="7">
        <v>44441</v>
      </c>
      <c r="D161" s="5" t="s">
        <v>1726</v>
      </c>
      <c r="E161" s="8">
        <v>71378030</v>
      </c>
      <c r="F161" s="5" t="s">
        <v>1727</v>
      </c>
      <c r="G161" s="5" t="s">
        <v>1725</v>
      </c>
      <c r="H161" s="5"/>
      <c r="I161" s="13"/>
      <c r="J161" s="7"/>
      <c r="K161" s="5" t="s">
        <v>4</v>
      </c>
      <c r="L161" s="5" t="s">
        <v>27</v>
      </c>
      <c r="M161" s="5" t="s">
        <v>25</v>
      </c>
      <c r="N161" s="14">
        <f ca="1">+IF(Tabla24[[#This Row],[DÍAS PENDIENTES DE EJECUCIÓN]]&lt;=0,1,($Q$1-Tabla24[[#This Row],[FECHA ACTA DE INICIO]])/(Tabla24[[#This Row],[FECHA DE TERMINACIÓN  DEL CONTRATO ]]-Tabla24[[#This Row],[FECHA ACTA DE INICIO]]))</f>
        <v>1</v>
      </c>
      <c r="O161" s="10">
        <v>23205000</v>
      </c>
      <c r="P161" s="7">
        <v>44441</v>
      </c>
      <c r="Q161" s="5" t="s">
        <v>1659</v>
      </c>
      <c r="R161" s="9">
        <f ca="1">+IF(Tabla24[[#This Row],[ESTADO ACTUAL DEL CONTRATO ]]="LIQUIDADO",0,Tabla24[[#This Row],[FECHA DE TERMINACIÓN  DEL CONTRATO ]]-$Q$1)</f>
        <v>-936</v>
      </c>
      <c r="S161" s="7">
        <v>44561</v>
      </c>
      <c r="T161" s="5" t="s">
        <v>99</v>
      </c>
      <c r="U161" s="5" t="s">
        <v>99</v>
      </c>
      <c r="V161" s="5" t="s">
        <v>99</v>
      </c>
      <c r="W161" s="4" t="s">
        <v>100</v>
      </c>
      <c r="X161" s="5"/>
      <c r="Y161" s="4"/>
      <c r="Z161" s="4"/>
      <c r="AA161" s="5" t="s">
        <v>99</v>
      </c>
      <c r="AB161" s="3" t="s">
        <v>1728</v>
      </c>
      <c r="AC161" s="7" t="s">
        <v>99</v>
      </c>
      <c r="AD161" s="7">
        <v>44441</v>
      </c>
      <c r="AE161" s="6"/>
      <c r="AF161" s="5" t="s">
        <v>99</v>
      </c>
      <c r="AG161" s="4" t="s">
        <v>1127</v>
      </c>
      <c r="AH161" s="4"/>
    </row>
    <row r="162" spans="1:34" ht="45" x14ac:dyDescent="0.25">
      <c r="A162" s="5" t="s">
        <v>86</v>
      </c>
      <c r="B162" s="5" t="s">
        <v>1729</v>
      </c>
      <c r="C162" s="7">
        <v>44440</v>
      </c>
      <c r="D162" s="5" t="s">
        <v>1295</v>
      </c>
      <c r="E162" s="8">
        <v>52960680</v>
      </c>
      <c r="F162" s="5" t="s">
        <v>1730</v>
      </c>
      <c r="G162" s="5" t="s">
        <v>1729</v>
      </c>
      <c r="H162" s="5"/>
      <c r="I162" s="13"/>
      <c r="J162" s="7"/>
      <c r="K162" s="5" t="s">
        <v>4</v>
      </c>
      <c r="L162" s="5" t="s">
        <v>27</v>
      </c>
      <c r="M162" s="5" t="s">
        <v>25</v>
      </c>
      <c r="N162" s="14">
        <f ca="1">+IF(Tabla24[[#This Row],[DÍAS PENDIENTES DE EJECUCIÓN]]&lt;=0,1,($Q$1-Tabla24[[#This Row],[FECHA ACTA DE INICIO]])/(Tabla24[[#This Row],[FECHA DE TERMINACIÓN  DEL CONTRATO ]]-Tabla24[[#This Row],[FECHA ACTA DE INICIO]]))</f>
        <v>1</v>
      </c>
      <c r="O162" s="10">
        <v>24800000</v>
      </c>
      <c r="P162" s="7">
        <v>44440</v>
      </c>
      <c r="Q162" s="5" t="s">
        <v>1655</v>
      </c>
      <c r="R162" s="9">
        <f ca="1">+IF(Tabla24[[#This Row],[ESTADO ACTUAL DEL CONTRATO ]]="LIQUIDADO",0,Tabla24[[#This Row],[FECHA DE TERMINACIÓN  DEL CONTRATO ]]-$Q$1)</f>
        <v>-936</v>
      </c>
      <c r="S162" s="7">
        <v>44561</v>
      </c>
      <c r="T162" s="5" t="s">
        <v>99</v>
      </c>
      <c r="U162" s="5" t="s">
        <v>99</v>
      </c>
      <c r="V162" s="5" t="s">
        <v>99</v>
      </c>
      <c r="W162" s="4" t="s">
        <v>100</v>
      </c>
      <c r="X162" s="5"/>
      <c r="Y162" s="4"/>
      <c r="Z162" s="4"/>
      <c r="AA162" s="5" t="s">
        <v>99</v>
      </c>
      <c r="AB162" s="3" t="s">
        <v>1731</v>
      </c>
      <c r="AC162" s="7" t="s">
        <v>99</v>
      </c>
      <c r="AD162" s="7">
        <v>44440</v>
      </c>
      <c r="AE162" s="6"/>
      <c r="AF162" s="5" t="s">
        <v>99</v>
      </c>
      <c r="AG162" s="4" t="s">
        <v>1127</v>
      </c>
      <c r="AH162" s="4"/>
    </row>
    <row r="163" spans="1:34" ht="45" x14ac:dyDescent="0.25">
      <c r="A163" s="5" t="s">
        <v>86</v>
      </c>
      <c r="B163" s="5" t="s">
        <v>1732</v>
      </c>
      <c r="C163" s="7">
        <v>44440</v>
      </c>
      <c r="D163" s="5" t="s">
        <v>1300</v>
      </c>
      <c r="E163" s="8">
        <v>71797881</v>
      </c>
      <c r="F163" s="5" t="s">
        <v>1733</v>
      </c>
      <c r="G163" s="5" t="s">
        <v>1732</v>
      </c>
      <c r="H163" s="5"/>
      <c r="I163" s="13"/>
      <c r="J163" s="7"/>
      <c r="K163" s="5" t="s">
        <v>4</v>
      </c>
      <c r="L163" s="5" t="s">
        <v>27</v>
      </c>
      <c r="M163" s="5" t="s">
        <v>25</v>
      </c>
      <c r="N163" s="14">
        <f ca="1">+IF(Tabla24[[#This Row],[DÍAS PENDIENTES DE EJECUCIÓN]]&lt;=0,1,($Q$1-Tabla24[[#This Row],[FECHA ACTA DE INICIO]])/(Tabla24[[#This Row],[FECHA DE TERMINACIÓN  DEL CONTRATO ]]-Tabla24[[#This Row],[FECHA ACTA DE INICIO]]))</f>
        <v>1</v>
      </c>
      <c r="O163" s="10">
        <v>25200000</v>
      </c>
      <c r="P163" s="7">
        <v>44440</v>
      </c>
      <c r="Q163" s="5" t="s">
        <v>1655</v>
      </c>
      <c r="R163" s="9">
        <f ca="1">+IF(Tabla24[[#This Row],[ESTADO ACTUAL DEL CONTRATO ]]="LIQUIDADO",0,Tabla24[[#This Row],[FECHA DE TERMINACIÓN  DEL CONTRATO ]]-$Q$1)</f>
        <v>-936</v>
      </c>
      <c r="S163" s="7">
        <v>44561</v>
      </c>
      <c r="T163" s="5" t="s">
        <v>99</v>
      </c>
      <c r="U163" s="5" t="s">
        <v>99</v>
      </c>
      <c r="V163" s="5" t="s">
        <v>99</v>
      </c>
      <c r="W163" s="4" t="s">
        <v>100</v>
      </c>
      <c r="X163" s="5"/>
      <c r="Y163" s="4"/>
      <c r="Z163" s="4"/>
      <c r="AA163" s="5" t="s">
        <v>99</v>
      </c>
      <c r="AB163" s="3" t="s">
        <v>1734</v>
      </c>
      <c r="AC163" s="7" t="s">
        <v>99</v>
      </c>
      <c r="AD163" s="7">
        <v>44440</v>
      </c>
      <c r="AE163" s="6"/>
      <c r="AF163" s="5" t="s">
        <v>99</v>
      </c>
      <c r="AG163" s="4" t="s">
        <v>1127</v>
      </c>
      <c r="AH163" s="4"/>
    </row>
    <row r="164" spans="1:34" ht="45" x14ac:dyDescent="0.25">
      <c r="A164" s="5" t="s">
        <v>86</v>
      </c>
      <c r="B164" s="5" t="s">
        <v>1735</v>
      </c>
      <c r="C164" s="7">
        <v>44440</v>
      </c>
      <c r="D164" s="5" t="s">
        <v>1303</v>
      </c>
      <c r="E164" s="8">
        <v>1053814595</v>
      </c>
      <c r="F164" s="5" t="s">
        <v>1736</v>
      </c>
      <c r="G164" s="5" t="s">
        <v>1735</v>
      </c>
      <c r="H164" s="5"/>
      <c r="I164" s="13"/>
      <c r="J164" s="7"/>
      <c r="K164" s="5" t="s">
        <v>4</v>
      </c>
      <c r="L164" s="5" t="s">
        <v>27</v>
      </c>
      <c r="M164" s="5" t="s">
        <v>25</v>
      </c>
      <c r="N164" s="14">
        <f ca="1">+IF(Tabla24[[#This Row],[DÍAS PENDIENTES DE EJECUCIÓN]]&lt;=0,1,($Q$1-Tabla24[[#This Row],[FECHA ACTA DE INICIO]])/(Tabla24[[#This Row],[FECHA DE TERMINACIÓN  DEL CONTRATO ]]-Tabla24[[#This Row],[FECHA ACTA DE INICIO]]))</f>
        <v>1</v>
      </c>
      <c r="O164" s="10">
        <v>24000000</v>
      </c>
      <c r="P164" s="7">
        <v>44440</v>
      </c>
      <c r="Q164" s="5" t="s">
        <v>1655</v>
      </c>
      <c r="R164" s="9">
        <f ca="1">+IF(Tabla24[[#This Row],[ESTADO ACTUAL DEL CONTRATO ]]="LIQUIDADO",0,Tabla24[[#This Row],[FECHA DE TERMINACIÓN  DEL CONTRATO ]]-$Q$1)</f>
        <v>-936</v>
      </c>
      <c r="S164" s="7">
        <v>44561</v>
      </c>
      <c r="T164" s="5" t="s">
        <v>99</v>
      </c>
      <c r="U164" s="5" t="s">
        <v>99</v>
      </c>
      <c r="V164" s="5" t="s">
        <v>99</v>
      </c>
      <c r="W164" s="4" t="s">
        <v>100</v>
      </c>
      <c r="X164" s="5"/>
      <c r="Y164" s="4"/>
      <c r="Z164" s="4"/>
      <c r="AA164" s="5" t="s">
        <v>99</v>
      </c>
      <c r="AB164" s="3" t="s">
        <v>1737</v>
      </c>
      <c r="AC164" s="7" t="s">
        <v>99</v>
      </c>
      <c r="AD164" s="7">
        <v>44440</v>
      </c>
      <c r="AE164" s="6"/>
      <c r="AF164" s="5" t="s">
        <v>99</v>
      </c>
      <c r="AG164" s="4" t="s">
        <v>1127</v>
      </c>
      <c r="AH164" s="4"/>
    </row>
    <row r="165" spans="1:34" ht="60" x14ac:dyDescent="0.25">
      <c r="A165" s="5" t="s">
        <v>86</v>
      </c>
      <c r="B165" s="5" t="s">
        <v>1738</v>
      </c>
      <c r="C165" s="7">
        <v>44440</v>
      </c>
      <c r="D165" s="5" t="s">
        <v>240</v>
      </c>
      <c r="E165" s="8">
        <v>8394692</v>
      </c>
      <c r="F165" s="5" t="s">
        <v>1739</v>
      </c>
      <c r="G165" s="5" t="s">
        <v>1738</v>
      </c>
      <c r="H165" s="5"/>
      <c r="I165" s="13"/>
      <c r="J165" s="7"/>
      <c r="K165" s="5" t="s">
        <v>4</v>
      </c>
      <c r="L165" s="5" t="s">
        <v>27</v>
      </c>
      <c r="M165" s="5" t="s">
        <v>25</v>
      </c>
      <c r="N165" s="14">
        <f ca="1">+IF(Tabla24[[#This Row],[DÍAS PENDIENTES DE EJECUCIÓN]]&lt;=0,1,($Q$1-Tabla24[[#This Row],[FECHA ACTA DE INICIO]])/(Tabla24[[#This Row],[FECHA DE TERMINACIÓN  DEL CONTRATO ]]-Tabla24[[#This Row],[FECHA ACTA DE INICIO]]))</f>
        <v>1</v>
      </c>
      <c r="O165" s="10">
        <v>31200000</v>
      </c>
      <c r="P165" s="7">
        <v>44441</v>
      </c>
      <c r="Q165" s="5" t="s">
        <v>1659</v>
      </c>
      <c r="R165" s="9">
        <f ca="1">+IF(Tabla24[[#This Row],[ESTADO ACTUAL DEL CONTRATO ]]="LIQUIDADO",0,Tabla24[[#This Row],[FECHA DE TERMINACIÓN  DEL CONTRATO ]]-$Q$1)</f>
        <v>-936</v>
      </c>
      <c r="S165" s="7">
        <v>44561</v>
      </c>
      <c r="T165" s="5" t="s">
        <v>99</v>
      </c>
      <c r="U165" s="5" t="s">
        <v>99</v>
      </c>
      <c r="V165" s="5" t="s">
        <v>99</v>
      </c>
      <c r="W165" s="4" t="s">
        <v>100</v>
      </c>
      <c r="X165" s="5"/>
      <c r="Y165" s="4"/>
      <c r="Z165" s="4"/>
      <c r="AA165" s="5" t="s">
        <v>99</v>
      </c>
      <c r="AB165" s="3" t="s">
        <v>1740</v>
      </c>
      <c r="AC165" s="7" t="s">
        <v>99</v>
      </c>
      <c r="AD165" s="7">
        <v>44440</v>
      </c>
      <c r="AE165" s="6"/>
      <c r="AF165" s="5" t="s">
        <v>99</v>
      </c>
      <c r="AG165" s="4" t="s">
        <v>1127</v>
      </c>
      <c r="AH165" s="4"/>
    </row>
    <row r="166" spans="1:34" ht="45" x14ac:dyDescent="0.25">
      <c r="A166" s="5" t="s">
        <v>86</v>
      </c>
      <c r="B166" s="5" t="s">
        <v>1741</v>
      </c>
      <c r="C166" s="7">
        <v>44440</v>
      </c>
      <c r="D166" s="5" t="s">
        <v>1326</v>
      </c>
      <c r="E166" s="8">
        <v>52811544</v>
      </c>
      <c r="F166" s="5" t="s">
        <v>1742</v>
      </c>
      <c r="G166" s="5" t="s">
        <v>1741</v>
      </c>
      <c r="H166" s="5"/>
      <c r="I166" s="13"/>
      <c r="J166" s="7"/>
      <c r="K166" s="5" t="s">
        <v>4</v>
      </c>
      <c r="L166" s="5" t="s">
        <v>27</v>
      </c>
      <c r="M166" s="5" t="s">
        <v>25</v>
      </c>
      <c r="N166" s="14">
        <f ca="1">+IF(Tabla24[[#This Row],[DÍAS PENDIENTES DE EJECUCIÓN]]&lt;=0,1,($Q$1-Tabla24[[#This Row],[FECHA ACTA DE INICIO]])/(Tabla24[[#This Row],[FECHA DE TERMINACIÓN  DEL CONTRATO ]]-Tabla24[[#This Row],[FECHA ACTA DE INICIO]]))</f>
        <v>1</v>
      </c>
      <c r="O166" s="10">
        <v>24000000</v>
      </c>
      <c r="P166" s="7">
        <v>44440</v>
      </c>
      <c r="Q166" s="5" t="s">
        <v>1655</v>
      </c>
      <c r="R166" s="9">
        <f ca="1">+IF(Tabla24[[#This Row],[ESTADO ACTUAL DEL CONTRATO ]]="LIQUIDADO",0,Tabla24[[#This Row],[FECHA DE TERMINACIÓN  DEL CONTRATO ]]-$Q$1)</f>
        <v>-936</v>
      </c>
      <c r="S166" s="7">
        <v>44561</v>
      </c>
      <c r="T166" s="5" t="s">
        <v>99</v>
      </c>
      <c r="U166" s="5" t="s">
        <v>99</v>
      </c>
      <c r="V166" s="5" t="s">
        <v>99</v>
      </c>
      <c r="W166" s="4" t="s">
        <v>100</v>
      </c>
      <c r="X166" s="5"/>
      <c r="Y166" s="4"/>
      <c r="Z166" s="4"/>
      <c r="AA166" s="5" t="s">
        <v>99</v>
      </c>
      <c r="AB166" s="3" t="s">
        <v>1743</v>
      </c>
      <c r="AC166" s="7" t="s">
        <v>99</v>
      </c>
      <c r="AD166" s="7">
        <v>44440</v>
      </c>
      <c r="AE166" s="6"/>
      <c r="AF166" s="5" t="s">
        <v>99</v>
      </c>
      <c r="AG166" s="4" t="s">
        <v>1127</v>
      </c>
      <c r="AH166" s="4"/>
    </row>
    <row r="167" spans="1:34" ht="60" x14ac:dyDescent="0.25">
      <c r="A167" s="5" t="s">
        <v>86</v>
      </c>
      <c r="B167" s="5" t="s">
        <v>1744</v>
      </c>
      <c r="C167" s="7">
        <v>44440</v>
      </c>
      <c r="D167" s="5" t="s">
        <v>194</v>
      </c>
      <c r="E167" s="8">
        <v>98639459</v>
      </c>
      <c r="F167" s="5" t="s">
        <v>1745</v>
      </c>
      <c r="G167" s="5" t="s">
        <v>1744</v>
      </c>
      <c r="H167" s="5"/>
      <c r="I167" s="13"/>
      <c r="J167" s="7"/>
      <c r="K167" s="5" t="s">
        <v>4</v>
      </c>
      <c r="L167" s="5" t="s">
        <v>27</v>
      </c>
      <c r="M167" s="5" t="s">
        <v>25</v>
      </c>
      <c r="N167" s="14">
        <f ca="1">+IF(Tabla24[[#This Row],[DÍAS PENDIENTES DE EJECUCIÓN]]&lt;=0,1,($Q$1-Tabla24[[#This Row],[FECHA ACTA DE INICIO]])/(Tabla24[[#This Row],[FECHA DE TERMINACIÓN  DEL CONTRATO ]]-Tabla24[[#This Row],[FECHA ACTA DE INICIO]]))</f>
        <v>1</v>
      </c>
      <c r="O167" s="10">
        <v>32000000</v>
      </c>
      <c r="P167" s="7">
        <v>44440</v>
      </c>
      <c r="Q167" s="5" t="s">
        <v>1655</v>
      </c>
      <c r="R167" s="9">
        <f ca="1">+IF(Tabla24[[#This Row],[ESTADO ACTUAL DEL CONTRATO ]]="LIQUIDADO",0,Tabla24[[#This Row],[FECHA DE TERMINACIÓN  DEL CONTRATO ]]-$Q$1)</f>
        <v>-936</v>
      </c>
      <c r="S167" s="7">
        <v>44561</v>
      </c>
      <c r="T167" s="5" t="s">
        <v>99</v>
      </c>
      <c r="U167" s="5" t="s">
        <v>99</v>
      </c>
      <c r="V167" s="5" t="s">
        <v>99</v>
      </c>
      <c r="W167" s="4" t="s">
        <v>100</v>
      </c>
      <c r="X167" s="5"/>
      <c r="Y167" s="4"/>
      <c r="Z167" s="4"/>
      <c r="AA167" s="5" t="s">
        <v>99</v>
      </c>
      <c r="AB167" s="3" t="s">
        <v>1746</v>
      </c>
      <c r="AC167" s="7" t="s">
        <v>99</v>
      </c>
      <c r="AD167" s="7">
        <v>44440</v>
      </c>
      <c r="AE167" s="6"/>
      <c r="AF167" s="5" t="s">
        <v>99</v>
      </c>
      <c r="AG167" s="4" t="s">
        <v>1127</v>
      </c>
      <c r="AH167" s="4"/>
    </row>
    <row r="168" spans="1:34" ht="90" x14ac:dyDescent="0.25">
      <c r="A168" s="5" t="s">
        <v>86</v>
      </c>
      <c r="B168" s="5" t="s">
        <v>1747</v>
      </c>
      <c r="C168" s="7">
        <v>44440</v>
      </c>
      <c r="D168" s="5" t="s">
        <v>1336</v>
      </c>
      <c r="E168" s="8">
        <v>9910316</v>
      </c>
      <c r="F168" s="5" t="s">
        <v>1748</v>
      </c>
      <c r="G168" s="5" t="s">
        <v>1747</v>
      </c>
      <c r="H168" s="5"/>
      <c r="I168" s="13"/>
      <c r="J168" s="7"/>
      <c r="K168" s="5" t="s">
        <v>4</v>
      </c>
      <c r="L168" s="5" t="s">
        <v>27</v>
      </c>
      <c r="M168" s="5" t="s">
        <v>25</v>
      </c>
      <c r="N168" s="14">
        <f ca="1">+IF(Tabla24[[#This Row],[DÍAS PENDIENTES DE EJECUCIÓN]]&lt;=0,1,($Q$1-Tabla24[[#This Row],[FECHA ACTA DE INICIO]])/(Tabla24[[#This Row],[FECHA DE TERMINACIÓN  DEL CONTRATO ]]-Tabla24[[#This Row],[FECHA ACTA DE INICIO]]))</f>
        <v>1</v>
      </c>
      <c r="O168" s="10">
        <v>24000000</v>
      </c>
      <c r="P168" s="7">
        <v>44440</v>
      </c>
      <c r="Q168" s="5" t="s">
        <v>1655</v>
      </c>
      <c r="R168" s="9">
        <f ca="1">+IF(Tabla24[[#This Row],[ESTADO ACTUAL DEL CONTRATO ]]="LIQUIDADO",0,Tabla24[[#This Row],[FECHA DE TERMINACIÓN  DEL CONTRATO ]]-$Q$1)</f>
        <v>-936</v>
      </c>
      <c r="S168" s="7">
        <v>44561</v>
      </c>
      <c r="T168" s="5" t="s">
        <v>99</v>
      </c>
      <c r="U168" s="5" t="s">
        <v>99</v>
      </c>
      <c r="V168" s="5" t="s">
        <v>99</v>
      </c>
      <c r="W168" s="4" t="s">
        <v>100</v>
      </c>
      <c r="X168" s="5"/>
      <c r="Y168" s="4"/>
      <c r="Z168" s="4"/>
      <c r="AA168" s="5" t="s">
        <v>99</v>
      </c>
      <c r="AB168" s="3" t="s">
        <v>1749</v>
      </c>
      <c r="AC168" s="7" t="s">
        <v>99</v>
      </c>
      <c r="AD168" s="7">
        <v>44440</v>
      </c>
      <c r="AE168" s="6"/>
      <c r="AF168" s="5" t="s">
        <v>99</v>
      </c>
      <c r="AG168" s="4" t="s">
        <v>1127</v>
      </c>
      <c r="AH168" s="4"/>
    </row>
    <row r="169" spans="1:34" ht="60" x14ac:dyDescent="0.25">
      <c r="A169" s="5" t="s">
        <v>86</v>
      </c>
      <c r="B169" s="5" t="s">
        <v>1750</v>
      </c>
      <c r="C169" s="7">
        <v>44441</v>
      </c>
      <c r="D169" s="5" t="s">
        <v>1372</v>
      </c>
      <c r="E169" s="8">
        <v>71366197</v>
      </c>
      <c r="F169" s="5" t="s">
        <v>1751</v>
      </c>
      <c r="G169" s="5" t="s">
        <v>1750</v>
      </c>
      <c r="H169" s="5"/>
      <c r="I169" s="13"/>
      <c r="J169" s="7"/>
      <c r="K169" s="5" t="s">
        <v>4</v>
      </c>
      <c r="L169" s="5" t="s">
        <v>27</v>
      </c>
      <c r="M169" s="5" t="s">
        <v>25</v>
      </c>
      <c r="N169" s="14">
        <f ca="1">+IF(Tabla24[[#This Row],[DÍAS PENDIENTES DE EJECUCIÓN]]&lt;=0,1,($Q$1-Tabla24[[#This Row],[FECHA ACTA DE INICIO]])/(Tabla24[[#This Row],[FECHA DE TERMINACIÓN  DEL CONTRATO ]]-Tabla24[[#This Row],[FECHA ACTA DE INICIO]]))</f>
        <v>1</v>
      </c>
      <c r="O169" s="10">
        <v>23010000</v>
      </c>
      <c r="P169" s="7">
        <v>44442</v>
      </c>
      <c r="Q169" s="5" t="s">
        <v>1752</v>
      </c>
      <c r="R169" s="9">
        <f ca="1">+IF(Tabla24[[#This Row],[ESTADO ACTUAL DEL CONTRATO ]]="LIQUIDADO",0,Tabla24[[#This Row],[FECHA DE TERMINACIÓN  DEL CONTRATO ]]-$Q$1)</f>
        <v>-936</v>
      </c>
      <c r="S169" s="7">
        <v>44561</v>
      </c>
      <c r="T169" s="5" t="s">
        <v>99</v>
      </c>
      <c r="U169" s="5" t="s">
        <v>99</v>
      </c>
      <c r="V169" s="5" t="s">
        <v>99</v>
      </c>
      <c r="W169" s="4" t="s">
        <v>100</v>
      </c>
      <c r="X169" s="5"/>
      <c r="Y169" s="4"/>
      <c r="Z169" s="4"/>
      <c r="AA169" s="5" t="s">
        <v>99</v>
      </c>
      <c r="AB169" s="3" t="s">
        <v>1753</v>
      </c>
      <c r="AC169" s="7" t="s">
        <v>99</v>
      </c>
      <c r="AD169" s="7">
        <v>44441</v>
      </c>
      <c r="AE169" s="6"/>
      <c r="AF169" s="5" t="s">
        <v>99</v>
      </c>
      <c r="AG169" s="4" t="s">
        <v>1127</v>
      </c>
      <c r="AH169" s="4"/>
    </row>
    <row r="170" spans="1:34" ht="45" x14ac:dyDescent="0.25">
      <c r="A170" s="5" t="s">
        <v>86</v>
      </c>
      <c r="B170" s="5" t="s">
        <v>1754</v>
      </c>
      <c r="C170" s="7">
        <v>44440</v>
      </c>
      <c r="D170" s="5" t="s">
        <v>1378</v>
      </c>
      <c r="E170" s="8">
        <v>98573760</v>
      </c>
      <c r="F170" s="5" t="s">
        <v>1755</v>
      </c>
      <c r="G170" s="5" t="s">
        <v>1754</v>
      </c>
      <c r="H170" s="5"/>
      <c r="I170" s="13"/>
      <c r="J170" s="7"/>
      <c r="K170" s="5" t="s">
        <v>4</v>
      </c>
      <c r="L170" s="5" t="s">
        <v>27</v>
      </c>
      <c r="M170" s="5" t="s">
        <v>25</v>
      </c>
      <c r="N170" s="14">
        <f ca="1">+IF(Tabla24[[#This Row],[DÍAS PENDIENTES DE EJECUCIÓN]]&lt;=0,1,($Q$1-Tabla24[[#This Row],[FECHA ACTA DE INICIO]])/(Tabla24[[#This Row],[FECHA DE TERMINACIÓN  DEL CONTRATO ]]-Tabla24[[#This Row],[FECHA ACTA DE INICIO]]))</f>
        <v>1</v>
      </c>
      <c r="O170" s="10">
        <v>29600000</v>
      </c>
      <c r="P170" s="7">
        <v>44441</v>
      </c>
      <c r="Q170" s="5" t="s">
        <v>1659</v>
      </c>
      <c r="R170" s="9">
        <f ca="1">+IF(Tabla24[[#This Row],[ESTADO ACTUAL DEL CONTRATO ]]="LIQUIDADO",0,Tabla24[[#This Row],[FECHA DE TERMINACIÓN  DEL CONTRATO ]]-$Q$1)</f>
        <v>-936</v>
      </c>
      <c r="S170" s="7">
        <v>44561</v>
      </c>
      <c r="T170" s="5" t="s">
        <v>99</v>
      </c>
      <c r="U170" s="5" t="s">
        <v>99</v>
      </c>
      <c r="V170" s="5" t="s">
        <v>99</v>
      </c>
      <c r="W170" s="4" t="s">
        <v>100</v>
      </c>
      <c r="X170" s="5"/>
      <c r="Y170" s="4"/>
      <c r="Z170" s="4"/>
      <c r="AA170" s="5" t="s">
        <v>99</v>
      </c>
      <c r="AB170" s="3" t="s">
        <v>1756</v>
      </c>
      <c r="AC170" s="7" t="s">
        <v>99</v>
      </c>
      <c r="AD170" s="7">
        <v>44440</v>
      </c>
      <c r="AE170" s="6"/>
      <c r="AF170" s="5" t="s">
        <v>99</v>
      </c>
      <c r="AG170" s="4" t="s">
        <v>1127</v>
      </c>
      <c r="AH170" s="4"/>
    </row>
    <row r="171" spans="1:34" ht="45" x14ac:dyDescent="0.25">
      <c r="A171" s="5" t="s">
        <v>86</v>
      </c>
      <c r="B171" s="5" t="s">
        <v>1757</v>
      </c>
      <c r="C171" s="7">
        <v>44441</v>
      </c>
      <c r="D171" s="5" t="s">
        <v>243</v>
      </c>
      <c r="E171" s="8">
        <v>43598197</v>
      </c>
      <c r="F171" s="5" t="s">
        <v>1758</v>
      </c>
      <c r="G171" s="5" t="s">
        <v>1757</v>
      </c>
      <c r="H171" s="5"/>
      <c r="I171" s="13"/>
      <c r="J171" s="7"/>
      <c r="K171" s="5" t="s">
        <v>4</v>
      </c>
      <c r="L171" s="5" t="s">
        <v>27</v>
      </c>
      <c r="M171" s="5" t="s">
        <v>25</v>
      </c>
      <c r="N171" s="14">
        <f ca="1">+IF(Tabla24[[#This Row],[DÍAS PENDIENTES DE EJECUCIÓN]]&lt;=0,1,($Q$1-Tabla24[[#This Row],[FECHA ACTA DE INICIO]])/(Tabla24[[#This Row],[FECHA DE TERMINACIÓN  DEL CONTRATO ]]-Tabla24[[#This Row],[FECHA ACTA DE INICIO]]))</f>
        <v>1</v>
      </c>
      <c r="O171" s="10">
        <v>12296666</v>
      </c>
      <c r="P171" s="7">
        <v>44441</v>
      </c>
      <c r="Q171" s="5" t="s">
        <v>1659</v>
      </c>
      <c r="R171" s="9">
        <f ca="1">+IF(Tabla24[[#This Row],[ESTADO ACTUAL DEL CONTRATO ]]="LIQUIDADO",0,Tabla24[[#This Row],[FECHA DE TERMINACIÓN  DEL CONTRATO ]]-$Q$1)</f>
        <v>-936</v>
      </c>
      <c r="S171" s="7">
        <v>44561</v>
      </c>
      <c r="T171" s="5" t="s">
        <v>99</v>
      </c>
      <c r="U171" s="5" t="s">
        <v>99</v>
      </c>
      <c r="V171" s="5" t="s">
        <v>99</v>
      </c>
      <c r="W171" s="4" t="s">
        <v>100</v>
      </c>
      <c r="X171" s="5"/>
      <c r="Y171" s="4"/>
      <c r="Z171" s="4"/>
      <c r="AA171" s="5" t="s">
        <v>99</v>
      </c>
      <c r="AB171" s="3" t="s">
        <v>1759</v>
      </c>
      <c r="AC171" s="7" t="s">
        <v>99</v>
      </c>
      <c r="AD171" s="7">
        <v>44441</v>
      </c>
      <c r="AE171" s="6"/>
      <c r="AF171" s="5" t="s">
        <v>99</v>
      </c>
      <c r="AG171" s="4" t="s">
        <v>1127</v>
      </c>
      <c r="AH171" s="4"/>
    </row>
    <row r="172" spans="1:34" ht="45" x14ac:dyDescent="0.25">
      <c r="A172" s="5" t="s">
        <v>86</v>
      </c>
      <c r="B172" s="5" t="s">
        <v>1760</v>
      </c>
      <c r="C172" s="7">
        <v>44441</v>
      </c>
      <c r="D172" s="5" t="s">
        <v>1418</v>
      </c>
      <c r="E172" s="8">
        <v>1152461642</v>
      </c>
      <c r="F172" s="5" t="s">
        <v>1761</v>
      </c>
      <c r="G172" s="5" t="s">
        <v>1760</v>
      </c>
      <c r="H172" s="5"/>
      <c r="I172" s="13"/>
      <c r="J172" s="7"/>
      <c r="K172" s="5" t="s">
        <v>4</v>
      </c>
      <c r="L172" s="5" t="s">
        <v>27</v>
      </c>
      <c r="M172" s="5" t="s">
        <v>25</v>
      </c>
      <c r="N172" s="14">
        <f ca="1">+IF(Tabla24[[#This Row],[DÍAS PENDIENTES DE EJECUCIÓN]]&lt;=0,1,($Q$1-Tabla24[[#This Row],[FECHA ACTA DE INICIO]])/(Tabla24[[#This Row],[FECHA DE TERMINACIÓN  DEL CONTRATO ]]-Tabla24[[#This Row],[FECHA ACTA DE INICIO]]))</f>
        <v>1</v>
      </c>
      <c r="O172" s="10">
        <v>23205000</v>
      </c>
      <c r="P172" s="7">
        <v>44441</v>
      </c>
      <c r="Q172" s="5" t="s">
        <v>1659</v>
      </c>
      <c r="R172" s="9">
        <f ca="1">+IF(Tabla24[[#This Row],[ESTADO ACTUAL DEL CONTRATO ]]="LIQUIDADO",0,Tabla24[[#This Row],[FECHA DE TERMINACIÓN  DEL CONTRATO ]]-$Q$1)</f>
        <v>-936</v>
      </c>
      <c r="S172" s="7">
        <v>44561</v>
      </c>
      <c r="T172" s="5" t="s">
        <v>99</v>
      </c>
      <c r="U172" s="5" t="s">
        <v>99</v>
      </c>
      <c r="V172" s="5" t="s">
        <v>99</v>
      </c>
      <c r="W172" s="4" t="s">
        <v>100</v>
      </c>
      <c r="X172" s="5"/>
      <c r="Y172" s="4"/>
      <c r="Z172" s="4"/>
      <c r="AA172" s="5" t="s">
        <v>99</v>
      </c>
      <c r="AB172" s="3" t="s">
        <v>1762</v>
      </c>
      <c r="AC172" s="7" t="s">
        <v>99</v>
      </c>
      <c r="AD172" s="7">
        <v>44441</v>
      </c>
      <c r="AE172" s="6"/>
      <c r="AF172" s="5" t="s">
        <v>99</v>
      </c>
      <c r="AG172" s="4" t="s">
        <v>1127</v>
      </c>
      <c r="AH172" s="4"/>
    </row>
    <row r="173" spans="1:34" ht="45" x14ac:dyDescent="0.25">
      <c r="A173" s="5" t="s">
        <v>86</v>
      </c>
      <c r="B173" s="5" t="s">
        <v>1763</v>
      </c>
      <c r="C173" s="7">
        <v>44441</v>
      </c>
      <c r="D173" s="5" t="s">
        <v>466</v>
      </c>
      <c r="E173" s="8">
        <v>1037625186</v>
      </c>
      <c r="F173" s="5" t="s">
        <v>892</v>
      </c>
      <c r="G173" s="5" t="s">
        <v>1763</v>
      </c>
      <c r="H173" s="5"/>
      <c r="I173" s="13"/>
      <c r="J173" s="7"/>
      <c r="K173" s="5" t="s">
        <v>4</v>
      </c>
      <c r="L173" s="5" t="s">
        <v>27</v>
      </c>
      <c r="M173" s="5" t="s">
        <v>25</v>
      </c>
      <c r="N173" s="14">
        <f ca="1">+IF(Tabla24[[#This Row],[DÍAS PENDIENTES DE EJECUCIÓN]]&lt;=0,1,($Q$1-Tabla24[[#This Row],[FECHA ACTA DE INICIO]])/(Tabla24[[#This Row],[FECHA DE TERMINACIÓN  DEL CONTRATO ]]-Tabla24[[#This Row],[FECHA ACTA DE INICIO]]))</f>
        <v>1</v>
      </c>
      <c r="O173" s="10">
        <v>23205000</v>
      </c>
      <c r="P173" s="7">
        <v>44441</v>
      </c>
      <c r="Q173" s="5" t="s">
        <v>1659</v>
      </c>
      <c r="R173" s="9">
        <f ca="1">+IF(Tabla24[[#This Row],[ESTADO ACTUAL DEL CONTRATO ]]="LIQUIDADO",0,Tabla24[[#This Row],[FECHA DE TERMINACIÓN  DEL CONTRATO ]]-$Q$1)</f>
        <v>-936</v>
      </c>
      <c r="S173" s="7">
        <v>44561</v>
      </c>
      <c r="T173" s="5" t="s">
        <v>99</v>
      </c>
      <c r="U173" s="5" t="s">
        <v>99</v>
      </c>
      <c r="V173" s="5" t="s">
        <v>99</v>
      </c>
      <c r="W173" s="4" t="s">
        <v>100</v>
      </c>
      <c r="X173" s="5"/>
      <c r="Y173" s="4"/>
      <c r="Z173" s="4"/>
      <c r="AA173" s="5" t="s">
        <v>99</v>
      </c>
      <c r="AB173" s="3" t="s">
        <v>1764</v>
      </c>
      <c r="AC173" s="7" t="s">
        <v>99</v>
      </c>
      <c r="AD173" s="7">
        <v>44441</v>
      </c>
      <c r="AE173" s="6"/>
      <c r="AF173" s="5" t="s">
        <v>99</v>
      </c>
      <c r="AG173" s="4" t="s">
        <v>1127</v>
      </c>
      <c r="AH173" s="4"/>
    </row>
    <row r="174" spans="1:34" ht="60" x14ac:dyDescent="0.25">
      <c r="A174" s="5" t="s">
        <v>86</v>
      </c>
      <c r="B174" s="5" t="s">
        <v>1765</v>
      </c>
      <c r="C174" s="7">
        <v>44441</v>
      </c>
      <c r="D174" s="5" t="s">
        <v>1450</v>
      </c>
      <c r="E174" s="8">
        <v>15443765</v>
      </c>
      <c r="F174" s="5" t="s">
        <v>1766</v>
      </c>
      <c r="G174" s="5" t="s">
        <v>1765</v>
      </c>
      <c r="H174" s="5"/>
      <c r="I174" s="13"/>
      <c r="J174" s="7"/>
      <c r="K174" s="5" t="s">
        <v>4</v>
      </c>
      <c r="L174" s="5" t="s">
        <v>27</v>
      </c>
      <c r="M174" s="5" t="s">
        <v>25</v>
      </c>
      <c r="N174" s="14">
        <f ca="1">+IF(Tabla24[[#This Row],[DÍAS PENDIENTES DE EJECUCIÓN]]&lt;=0,1,($Q$1-Tabla24[[#This Row],[FECHA ACTA DE INICIO]])/(Tabla24[[#This Row],[FECHA DE TERMINACIÓN  DEL CONTRATO ]]-Tabla24[[#This Row],[FECHA ACTA DE INICIO]]))</f>
        <v>1</v>
      </c>
      <c r="O174" s="10">
        <v>23205000</v>
      </c>
      <c r="P174" s="7">
        <v>44441</v>
      </c>
      <c r="Q174" s="5" t="s">
        <v>1659</v>
      </c>
      <c r="R174" s="9">
        <f ca="1">+IF(Tabla24[[#This Row],[ESTADO ACTUAL DEL CONTRATO ]]="LIQUIDADO",0,Tabla24[[#This Row],[FECHA DE TERMINACIÓN  DEL CONTRATO ]]-$Q$1)</f>
        <v>-936</v>
      </c>
      <c r="S174" s="7">
        <v>44561</v>
      </c>
      <c r="T174" s="5" t="s">
        <v>99</v>
      </c>
      <c r="U174" s="5" t="s">
        <v>99</v>
      </c>
      <c r="V174" s="5" t="s">
        <v>99</v>
      </c>
      <c r="W174" s="4" t="s">
        <v>100</v>
      </c>
      <c r="X174" s="5"/>
      <c r="Y174" s="4"/>
      <c r="Z174" s="4"/>
      <c r="AA174" s="5" t="s">
        <v>99</v>
      </c>
      <c r="AB174" s="3" t="s">
        <v>1767</v>
      </c>
      <c r="AC174" s="7" t="s">
        <v>99</v>
      </c>
      <c r="AD174" s="7">
        <v>44441</v>
      </c>
      <c r="AE174" s="6"/>
      <c r="AF174" s="5" t="s">
        <v>99</v>
      </c>
      <c r="AG174" s="4" t="s">
        <v>1127</v>
      </c>
      <c r="AH174" s="4"/>
    </row>
    <row r="175" spans="1:34" ht="45" x14ac:dyDescent="0.25">
      <c r="A175" s="5" t="s">
        <v>86</v>
      </c>
      <c r="B175" s="5" t="s">
        <v>1768</v>
      </c>
      <c r="C175" s="7">
        <v>44440</v>
      </c>
      <c r="D175" s="5" t="s">
        <v>1453</v>
      </c>
      <c r="E175" s="8">
        <v>15448385</v>
      </c>
      <c r="F175" s="5" t="s">
        <v>1769</v>
      </c>
      <c r="G175" s="5" t="s">
        <v>1768</v>
      </c>
      <c r="H175" s="5"/>
      <c r="I175" s="13"/>
      <c r="J175" s="7"/>
      <c r="K175" s="5" t="s">
        <v>4</v>
      </c>
      <c r="L175" s="5" t="s">
        <v>27</v>
      </c>
      <c r="M175" s="5" t="s">
        <v>25</v>
      </c>
      <c r="N175" s="14">
        <f ca="1">+IF(Tabla24[[#This Row],[DÍAS PENDIENTES DE EJECUCIÓN]]&lt;=0,1,($Q$1-Tabla24[[#This Row],[FECHA ACTA DE INICIO]])/(Tabla24[[#This Row],[FECHA DE TERMINACIÓN  DEL CONTRATO ]]-Tabla24[[#This Row],[FECHA ACTA DE INICIO]]))</f>
        <v>1</v>
      </c>
      <c r="O175" s="10">
        <v>23400000</v>
      </c>
      <c r="P175" s="7">
        <v>44440</v>
      </c>
      <c r="Q175" s="5" t="s">
        <v>1655</v>
      </c>
      <c r="R175" s="9">
        <f ca="1">+IF(Tabla24[[#This Row],[ESTADO ACTUAL DEL CONTRATO ]]="LIQUIDADO",0,Tabla24[[#This Row],[FECHA DE TERMINACIÓN  DEL CONTRATO ]]-$Q$1)</f>
        <v>-936</v>
      </c>
      <c r="S175" s="7">
        <v>44561</v>
      </c>
      <c r="T175" s="5" t="s">
        <v>99</v>
      </c>
      <c r="U175" s="5" t="s">
        <v>99</v>
      </c>
      <c r="V175" s="5" t="s">
        <v>99</v>
      </c>
      <c r="W175" s="4" t="s">
        <v>100</v>
      </c>
      <c r="X175" s="5"/>
      <c r="Y175" s="4"/>
      <c r="Z175" s="4"/>
      <c r="AA175" s="5" t="s">
        <v>99</v>
      </c>
      <c r="AB175" s="3" t="s">
        <v>1770</v>
      </c>
      <c r="AC175" s="7" t="s">
        <v>99</v>
      </c>
      <c r="AD175" s="7">
        <v>44440</v>
      </c>
      <c r="AE175" s="6"/>
      <c r="AF175" s="5" t="s">
        <v>99</v>
      </c>
      <c r="AG175" s="4" t="s">
        <v>1127</v>
      </c>
      <c r="AH175" s="4"/>
    </row>
    <row r="176" spans="1:34" ht="45" x14ac:dyDescent="0.25">
      <c r="A176" s="5" t="s">
        <v>86</v>
      </c>
      <c r="B176" s="5" t="s">
        <v>1771</v>
      </c>
      <c r="C176" s="7">
        <v>44440</v>
      </c>
      <c r="D176" s="5" t="s">
        <v>1461</v>
      </c>
      <c r="E176" s="8">
        <v>71556821</v>
      </c>
      <c r="F176" s="5" t="s">
        <v>1772</v>
      </c>
      <c r="G176" s="5" t="s">
        <v>1771</v>
      </c>
      <c r="H176" s="5"/>
      <c r="I176" s="13"/>
      <c r="J176" s="7"/>
      <c r="K176" s="5" t="s">
        <v>4</v>
      </c>
      <c r="L176" s="5" t="s">
        <v>27</v>
      </c>
      <c r="M176" s="5" t="s">
        <v>25</v>
      </c>
      <c r="N176" s="14">
        <f ca="1">+IF(Tabla24[[#This Row],[DÍAS PENDIENTES DE EJECUCIÓN]]&lt;=0,1,($Q$1-Tabla24[[#This Row],[FECHA ACTA DE INICIO]])/(Tabla24[[#This Row],[FECHA DE TERMINACIÓN  DEL CONTRATO ]]-Tabla24[[#This Row],[FECHA ACTA DE INICIO]]))</f>
        <v>1</v>
      </c>
      <c r="O176" s="10">
        <v>23400000</v>
      </c>
      <c r="P176" s="7">
        <v>44440</v>
      </c>
      <c r="Q176" s="5" t="s">
        <v>1655</v>
      </c>
      <c r="R176" s="9">
        <f ca="1">+IF(Tabla24[[#This Row],[ESTADO ACTUAL DEL CONTRATO ]]="LIQUIDADO",0,Tabla24[[#This Row],[FECHA DE TERMINACIÓN  DEL CONTRATO ]]-$Q$1)</f>
        <v>-936</v>
      </c>
      <c r="S176" s="7">
        <v>44561</v>
      </c>
      <c r="T176" s="5" t="s">
        <v>99</v>
      </c>
      <c r="U176" s="5" t="s">
        <v>99</v>
      </c>
      <c r="V176" s="5" t="s">
        <v>99</v>
      </c>
      <c r="W176" s="4" t="s">
        <v>100</v>
      </c>
      <c r="X176" s="5"/>
      <c r="Y176" s="4"/>
      <c r="Z176" s="4"/>
      <c r="AA176" s="5" t="s">
        <v>99</v>
      </c>
      <c r="AB176" s="3" t="s">
        <v>1773</v>
      </c>
      <c r="AC176" s="7" t="s">
        <v>99</v>
      </c>
      <c r="AD176" s="7">
        <v>44440</v>
      </c>
      <c r="AE176" s="6"/>
      <c r="AF176" s="5" t="s">
        <v>99</v>
      </c>
      <c r="AG176" s="4" t="s">
        <v>1127</v>
      </c>
      <c r="AH176" s="4"/>
    </row>
    <row r="177" spans="1:34" ht="45" x14ac:dyDescent="0.25">
      <c r="A177" s="5" t="s">
        <v>86</v>
      </c>
      <c r="B177" s="5" t="s">
        <v>1774</v>
      </c>
      <c r="C177" s="7">
        <v>44441</v>
      </c>
      <c r="D177" s="5" t="s">
        <v>793</v>
      </c>
      <c r="E177" s="8">
        <v>1069925474</v>
      </c>
      <c r="F177" s="5" t="s">
        <v>1775</v>
      </c>
      <c r="G177" s="5" t="s">
        <v>1774</v>
      </c>
      <c r="H177" s="5"/>
      <c r="I177" s="13"/>
      <c r="J177" s="7"/>
      <c r="K177" s="5" t="s">
        <v>4</v>
      </c>
      <c r="L177" s="5" t="s">
        <v>27</v>
      </c>
      <c r="M177" s="5" t="s">
        <v>25</v>
      </c>
      <c r="N177" s="14">
        <f ca="1">+IF(Tabla24[[#This Row],[DÍAS PENDIENTES DE EJECUCIÓN]]&lt;=0,1,($Q$1-Tabla24[[#This Row],[FECHA ACTA DE INICIO]])/(Tabla24[[#This Row],[FECHA DE TERMINACIÓN  DEL CONTRATO ]]-Tabla24[[#This Row],[FECHA ACTA DE INICIO]]))</f>
        <v>1</v>
      </c>
      <c r="O177" s="10">
        <v>15866666</v>
      </c>
      <c r="P177" s="7">
        <v>44441</v>
      </c>
      <c r="Q177" s="5" t="s">
        <v>1659</v>
      </c>
      <c r="R177" s="9">
        <f ca="1">+IF(Tabla24[[#This Row],[ESTADO ACTUAL DEL CONTRATO ]]="LIQUIDADO",0,Tabla24[[#This Row],[FECHA DE TERMINACIÓN  DEL CONTRATO ]]-$Q$1)</f>
        <v>-936</v>
      </c>
      <c r="S177" s="7">
        <v>44561</v>
      </c>
      <c r="T177" s="5" t="s">
        <v>99</v>
      </c>
      <c r="U177" s="5" t="s">
        <v>99</v>
      </c>
      <c r="V177" s="5" t="s">
        <v>99</v>
      </c>
      <c r="W177" s="4" t="s">
        <v>100</v>
      </c>
      <c r="X177" s="5"/>
      <c r="Y177" s="4"/>
      <c r="Z177" s="4"/>
      <c r="AA177" s="5" t="s">
        <v>99</v>
      </c>
      <c r="AB177" s="3" t="s">
        <v>1776</v>
      </c>
      <c r="AC177" s="7" t="s">
        <v>99</v>
      </c>
      <c r="AD177" s="7">
        <v>44441</v>
      </c>
      <c r="AE177" s="6"/>
      <c r="AF177" s="5" t="s">
        <v>99</v>
      </c>
      <c r="AG177" s="4" t="s">
        <v>1127</v>
      </c>
      <c r="AH177" s="4"/>
    </row>
    <row r="178" spans="1:34" ht="45" x14ac:dyDescent="0.25">
      <c r="A178" s="5" t="s">
        <v>86</v>
      </c>
      <c r="B178" s="5" t="s">
        <v>1777</v>
      </c>
      <c r="C178" s="7">
        <v>44440</v>
      </c>
      <c r="D178" s="5" t="s">
        <v>748</v>
      </c>
      <c r="E178" s="8">
        <v>8431365</v>
      </c>
      <c r="F178" s="5" t="s">
        <v>1778</v>
      </c>
      <c r="G178" s="5" t="s">
        <v>1777</v>
      </c>
      <c r="H178" s="5"/>
      <c r="I178" s="13"/>
      <c r="J178" s="7"/>
      <c r="K178" s="5" t="s">
        <v>4</v>
      </c>
      <c r="L178" s="5" t="s">
        <v>27</v>
      </c>
      <c r="M178" s="5" t="s">
        <v>25</v>
      </c>
      <c r="N178" s="14">
        <f ca="1">+IF(Tabla24[[#This Row],[DÍAS PENDIENTES DE EJECUCIÓN]]&lt;=0,1,($Q$1-Tabla24[[#This Row],[FECHA ACTA DE INICIO]])/(Tabla24[[#This Row],[FECHA DE TERMINACIÓN  DEL CONTRATO ]]-Tabla24[[#This Row],[FECHA ACTA DE INICIO]]))</f>
        <v>1</v>
      </c>
      <c r="O178" s="10">
        <v>34000000</v>
      </c>
      <c r="P178" s="7">
        <v>44440</v>
      </c>
      <c r="Q178" s="5" t="s">
        <v>1655</v>
      </c>
      <c r="R178" s="9">
        <f ca="1">+IF(Tabla24[[#This Row],[ESTADO ACTUAL DEL CONTRATO ]]="LIQUIDADO",0,Tabla24[[#This Row],[FECHA DE TERMINACIÓN  DEL CONTRATO ]]-$Q$1)</f>
        <v>-936</v>
      </c>
      <c r="S178" s="7">
        <v>44561</v>
      </c>
      <c r="T178" s="5" t="s">
        <v>99</v>
      </c>
      <c r="U178" s="5" t="s">
        <v>99</v>
      </c>
      <c r="V178" s="5" t="s">
        <v>99</v>
      </c>
      <c r="W178" s="4" t="s">
        <v>100</v>
      </c>
      <c r="X178" s="5"/>
      <c r="Y178" s="4"/>
      <c r="Z178" s="4"/>
      <c r="AA178" s="5" t="s">
        <v>99</v>
      </c>
      <c r="AB178" s="3" t="s">
        <v>1779</v>
      </c>
      <c r="AC178" s="7" t="s">
        <v>99</v>
      </c>
      <c r="AD178" s="7">
        <v>44440</v>
      </c>
      <c r="AE178" s="6"/>
      <c r="AF178" s="5" t="s">
        <v>99</v>
      </c>
      <c r="AG178" s="4" t="s">
        <v>1127</v>
      </c>
      <c r="AH178" s="4"/>
    </row>
    <row r="179" spans="1:34" ht="45" x14ac:dyDescent="0.25">
      <c r="A179" s="5" t="s">
        <v>86</v>
      </c>
      <c r="B179" s="5" t="s">
        <v>1780</v>
      </c>
      <c r="C179" s="7">
        <v>44440</v>
      </c>
      <c r="D179" s="5" t="s">
        <v>1781</v>
      </c>
      <c r="E179" s="8">
        <v>1000407994</v>
      </c>
      <c r="F179" s="5" t="s">
        <v>1782</v>
      </c>
      <c r="G179" s="5" t="s">
        <v>1780</v>
      </c>
      <c r="H179" s="5"/>
      <c r="I179" s="13"/>
      <c r="J179" s="7"/>
      <c r="K179" s="5" t="s">
        <v>4</v>
      </c>
      <c r="L179" s="5" t="s">
        <v>27</v>
      </c>
      <c r="M179" s="5" t="s">
        <v>25</v>
      </c>
      <c r="N179" s="14">
        <f ca="1">+IF(Tabla24[[#This Row],[DÍAS PENDIENTES DE EJECUCIÓN]]&lt;=0,1,($Q$1-Tabla24[[#This Row],[FECHA ACTA DE INICIO]])/(Tabla24[[#This Row],[FECHA DE TERMINACIÓN  DEL CONTRATO ]]-Tabla24[[#This Row],[FECHA ACTA DE INICIO]]))</f>
        <v>1</v>
      </c>
      <c r="O179" s="10">
        <v>8400000</v>
      </c>
      <c r="P179" s="7">
        <v>44440</v>
      </c>
      <c r="Q179" s="5" t="s">
        <v>1655</v>
      </c>
      <c r="R179" s="9">
        <f ca="1">+IF(Tabla24[[#This Row],[ESTADO ACTUAL DEL CONTRATO ]]="LIQUIDADO",0,Tabla24[[#This Row],[FECHA DE TERMINACIÓN  DEL CONTRATO ]]-$Q$1)</f>
        <v>-936</v>
      </c>
      <c r="S179" s="7">
        <v>44561</v>
      </c>
      <c r="T179" s="5" t="s">
        <v>99</v>
      </c>
      <c r="U179" s="5" t="s">
        <v>99</v>
      </c>
      <c r="V179" s="5" t="s">
        <v>99</v>
      </c>
      <c r="W179" s="4" t="s">
        <v>100</v>
      </c>
      <c r="X179" s="5"/>
      <c r="Y179" s="4"/>
      <c r="Z179" s="4"/>
      <c r="AA179" s="5" t="s">
        <v>99</v>
      </c>
      <c r="AB179" s="3" t="s">
        <v>1783</v>
      </c>
      <c r="AC179" s="7" t="s">
        <v>99</v>
      </c>
      <c r="AD179" s="7">
        <v>44440</v>
      </c>
      <c r="AE179" s="6"/>
      <c r="AF179" s="5" t="s">
        <v>99</v>
      </c>
      <c r="AG179" s="4" t="s">
        <v>1127</v>
      </c>
      <c r="AH179" s="4"/>
    </row>
    <row r="180" spans="1:34" ht="45" x14ac:dyDescent="0.25">
      <c r="A180" s="5" t="s">
        <v>86</v>
      </c>
      <c r="B180" s="5" t="s">
        <v>1784</v>
      </c>
      <c r="C180" s="7">
        <v>44440</v>
      </c>
      <c r="D180" s="5" t="s">
        <v>725</v>
      </c>
      <c r="E180" s="8">
        <v>1152198407</v>
      </c>
      <c r="F180" s="5" t="s">
        <v>726</v>
      </c>
      <c r="G180" s="5" t="s">
        <v>1784</v>
      </c>
      <c r="H180" s="5"/>
      <c r="I180" s="13"/>
      <c r="J180" s="7"/>
      <c r="K180" s="5" t="s">
        <v>4</v>
      </c>
      <c r="L180" s="5" t="s">
        <v>27</v>
      </c>
      <c r="M180" s="5" t="s">
        <v>25</v>
      </c>
      <c r="N180" s="14">
        <f ca="1">+IF(Tabla24[[#This Row],[DÍAS PENDIENTES DE EJECUCIÓN]]&lt;=0,1,($Q$1-Tabla24[[#This Row],[FECHA ACTA DE INICIO]])/(Tabla24[[#This Row],[FECHA DE TERMINACIÓN  DEL CONTRATO ]]-Tabla24[[#This Row],[FECHA ACTA DE INICIO]]))</f>
        <v>1</v>
      </c>
      <c r="O180" s="10">
        <v>16400000</v>
      </c>
      <c r="P180" s="7">
        <v>44440</v>
      </c>
      <c r="Q180" s="5" t="s">
        <v>1655</v>
      </c>
      <c r="R180" s="9">
        <f ca="1">+IF(Tabla24[[#This Row],[ESTADO ACTUAL DEL CONTRATO ]]="LIQUIDADO",0,Tabla24[[#This Row],[FECHA DE TERMINACIÓN  DEL CONTRATO ]]-$Q$1)</f>
        <v>-936</v>
      </c>
      <c r="S180" s="7">
        <v>44561</v>
      </c>
      <c r="T180" s="5" t="s">
        <v>99</v>
      </c>
      <c r="U180" s="5" t="s">
        <v>99</v>
      </c>
      <c r="V180" s="5" t="s">
        <v>99</v>
      </c>
      <c r="W180" s="4" t="s">
        <v>100</v>
      </c>
      <c r="X180" s="5"/>
      <c r="Y180" s="4"/>
      <c r="Z180" s="4"/>
      <c r="AA180" s="5" t="s">
        <v>99</v>
      </c>
      <c r="AB180" s="3" t="s">
        <v>1785</v>
      </c>
      <c r="AC180" s="7" t="s">
        <v>99</v>
      </c>
      <c r="AD180" s="7">
        <v>44440</v>
      </c>
      <c r="AE180" s="6"/>
      <c r="AF180" s="5" t="s">
        <v>99</v>
      </c>
      <c r="AG180" s="4" t="s">
        <v>1127</v>
      </c>
      <c r="AH180" s="4"/>
    </row>
    <row r="181" spans="1:34" ht="45" x14ac:dyDescent="0.25">
      <c r="A181" s="5" t="s">
        <v>86</v>
      </c>
      <c r="B181" s="5" t="s">
        <v>1786</v>
      </c>
      <c r="C181" s="7">
        <v>44440</v>
      </c>
      <c r="D181" s="5" t="s">
        <v>378</v>
      </c>
      <c r="E181" s="8">
        <v>1020461199</v>
      </c>
      <c r="F181" s="5" t="s">
        <v>1787</v>
      </c>
      <c r="G181" s="5" t="s">
        <v>1786</v>
      </c>
      <c r="H181" s="5"/>
      <c r="I181" s="13"/>
      <c r="J181" s="7"/>
      <c r="K181" s="5" t="s">
        <v>4</v>
      </c>
      <c r="L181" s="5" t="s">
        <v>27</v>
      </c>
      <c r="M181" s="5" t="s">
        <v>25</v>
      </c>
      <c r="N181" s="14">
        <f ca="1">+IF(Tabla24[[#This Row],[DÍAS PENDIENTES DE EJECUCIÓN]]&lt;=0,1,($Q$1-Tabla24[[#This Row],[FECHA ACTA DE INICIO]])/(Tabla24[[#This Row],[FECHA DE TERMINACIÓN  DEL CONTRATO ]]-Tabla24[[#This Row],[FECHA ACTA DE INICIO]]))</f>
        <v>1</v>
      </c>
      <c r="O181" s="10">
        <v>10000000</v>
      </c>
      <c r="P181" s="7">
        <v>44440</v>
      </c>
      <c r="Q181" s="5" t="s">
        <v>1655</v>
      </c>
      <c r="R181" s="9">
        <f ca="1">+IF(Tabla24[[#This Row],[ESTADO ACTUAL DEL CONTRATO ]]="LIQUIDADO",0,Tabla24[[#This Row],[FECHA DE TERMINACIÓN  DEL CONTRATO ]]-$Q$1)</f>
        <v>-936</v>
      </c>
      <c r="S181" s="7">
        <v>44561</v>
      </c>
      <c r="T181" s="5" t="s">
        <v>99</v>
      </c>
      <c r="U181" s="5" t="s">
        <v>99</v>
      </c>
      <c r="V181" s="5" t="s">
        <v>99</v>
      </c>
      <c r="W181" s="4" t="s">
        <v>100</v>
      </c>
      <c r="X181" s="5"/>
      <c r="Y181" s="4"/>
      <c r="Z181" s="4"/>
      <c r="AA181" s="5" t="s">
        <v>99</v>
      </c>
      <c r="AB181" s="3" t="s">
        <v>1788</v>
      </c>
      <c r="AC181" s="7" t="s">
        <v>99</v>
      </c>
      <c r="AD181" s="7">
        <v>44440</v>
      </c>
      <c r="AE181" s="6"/>
      <c r="AF181" s="5" t="s">
        <v>99</v>
      </c>
      <c r="AG181" s="4" t="s">
        <v>1127</v>
      </c>
      <c r="AH181" s="4"/>
    </row>
    <row r="182" spans="1:34" ht="45" x14ac:dyDescent="0.25">
      <c r="A182" s="5" t="s">
        <v>86</v>
      </c>
      <c r="B182" s="5" t="s">
        <v>1789</v>
      </c>
      <c r="C182" s="7">
        <v>44445</v>
      </c>
      <c r="D182" s="5" t="s">
        <v>128</v>
      </c>
      <c r="E182" s="8">
        <v>1017174420</v>
      </c>
      <c r="F182" s="5" t="s">
        <v>1790</v>
      </c>
      <c r="G182" s="5" t="s">
        <v>1789</v>
      </c>
      <c r="H182" s="5"/>
      <c r="I182" s="13"/>
      <c r="J182" s="7"/>
      <c r="K182" s="5" t="s">
        <v>4</v>
      </c>
      <c r="L182" s="5" t="s">
        <v>27</v>
      </c>
      <c r="M182" s="5" t="s">
        <v>25</v>
      </c>
      <c r="N182" s="14">
        <f ca="1">+IF(Tabla24[[#This Row],[DÍAS PENDIENTES DE EJECUCIÓN]]&lt;=0,1,($Q$1-Tabla24[[#This Row],[FECHA ACTA DE INICIO]])/(Tabla24[[#This Row],[FECHA DE TERMINACIÓN  DEL CONTRATO ]]-Tabla24[[#This Row],[FECHA ACTA DE INICIO]]))</f>
        <v>1</v>
      </c>
      <c r="O182" s="10">
        <v>21850000</v>
      </c>
      <c r="P182" s="7">
        <v>44445</v>
      </c>
      <c r="Q182" s="5" t="s">
        <v>1791</v>
      </c>
      <c r="R182" s="9">
        <f ca="1">+IF(Tabla24[[#This Row],[ESTADO ACTUAL DEL CONTRATO ]]="LIQUIDADO",0,Tabla24[[#This Row],[FECHA DE TERMINACIÓN  DEL CONTRATO ]]-$Q$1)</f>
        <v>-936</v>
      </c>
      <c r="S182" s="7">
        <v>44561</v>
      </c>
      <c r="T182" s="5" t="s">
        <v>99</v>
      </c>
      <c r="U182" s="5" t="s">
        <v>99</v>
      </c>
      <c r="V182" s="5" t="s">
        <v>99</v>
      </c>
      <c r="W182" s="4" t="s">
        <v>100</v>
      </c>
      <c r="X182" s="5"/>
      <c r="Y182" s="4"/>
      <c r="Z182" s="4"/>
      <c r="AA182" s="5" t="s">
        <v>99</v>
      </c>
      <c r="AB182" s="3" t="s">
        <v>1792</v>
      </c>
      <c r="AC182" s="7" t="s">
        <v>99</v>
      </c>
      <c r="AD182" s="7">
        <v>44445</v>
      </c>
      <c r="AE182" s="6"/>
      <c r="AF182" s="5" t="s">
        <v>99</v>
      </c>
      <c r="AG182" s="4" t="s">
        <v>1127</v>
      </c>
      <c r="AH182" s="4"/>
    </row>
    <row r="183" spans="1:34" ht="45" x14ac:dyDescent="0.25">
      <c r="A183" s="5" t="s">
        <v>86</v>
      </c>
      <c r="B183" s="5" t="s">
        <v>1793</v>
      </c>
      <c r="C183" s="7">
        <v>44445</v>
      </c>
      <c r="D183" s="5" t="s">
        <v>530</v>
      </c>
      <c r="E183" s="8">
        <v>43625187</v>
      </c>
      <c r="F183" s="5" t="s">
        <v>531</v>
      </c>
      <c r="G183" s="5" t="s">
        <v>1793</v>
      </c>
      <c r="H183" s="5"/>
      <c r="I183" s="13"/>
      <c r="J183" s="7"/>
      <c r="K183" s="5" t="s">
        <v>4</v>
      </c>
      <c r="L183" s="5" t="s">
        <v>27</v>
      </c>
      <c r="M183" s="5" t="s">
        <v>25</v>
      </c>
      <c r="N183" s="14">
        <f ca="1">+IF(Tabla24[[#This Row],[DÍAS PENDIENTES DE EJECUCIÓN]]&lt;=0,1,($Q$1-Tabla24[[#This Row],[FECHA ACTA DE INICIO]])/(Tabla24[[#This Row],[FECHA DE TERMINACIÓN  DEL CONTRATO ]]-Tabla24[[#This Row],[FECHA ACTA DE INICIO]]))</f>
        <v>1</v>
      </c>
      <c r="O183" s="10">
        <v>15716666</v>
      </c>
      <c r="P183" s="7">
        <v>44445</v>
      </c>
      <c r="Q183" s="5" t="s">
        <v>1791</v>
      </c>
      <c r="R183" s="9">
        <f ca="1">+IF(Tabla24[[#This Row],[ESTADO ACTUAL DEL CONTRATO ]]="LIQUIDADO",0,Tabla24[[#This Row],[FECHA DE TERMINACIÓN  DEL CONTRATO ]]-$Q$1)</f>
        <v>-936</v>
      </c>
      <c r="S183" s="7">
        <v>44561</v>
      </c>
      <c r="T183" s="5" t="s">
        <v>99</v>
      </c>
      <c r="U183" s="5" t="s">
        <v>99</v>
      </c>
      <c r="V183" s="5" t="s">
        <v>99</v>
      </c>
      <c r="W183" s="4" t="s">
        <v>100</v>
      </c>
      <c r="X183" s="5"/>
      <c r="Y183" s="4"/>
      <c r="Z183" s="4"/>
      <c r="AA183" s="5" t="s">
        <v>99</v>
      </c>
      <c r="AB183" s="3" t="s">
        <v>1794</v>
      </c>
      <c r="AC183" s="7" t="s">
        <v>99</v>
      </c>
      <c r="AD183" s="7">
        <v>44445</v>
      </c>
      <c r="AE183" s="6"/>
      <c r="AF183" s="5" t="s">
        <v>99</v>
      </c>
      <c r="AG183" s="4" t="s">
        <v>1127</v>
      </c>
      <c r="AH183" s="4"/>
    </row>
    <row r="184" spans="1:34" ht="45" x14ac:dyDescent="0.25">
      <c r="A184" s="5" t="s">
        <v>86</v>
      </c>
      <c r="B184" s="5" t="s">
        <v>1795</v>
      </c>
      <c r="C184" s="7">
        <v>44445</v>
      </c>
      <c r="D184" s="5" t="s">
        <v>1317</v>
      </c>
      <c r="E184" s="8">
        <v>43526710</v>
      </c>
      <c r="F184" s="5" t="s">
        <v>1796</v>
      </c>
      <c r="G184" s="5" t="s">
        <v>1795</v>
      </c>
      <c r="H184" s="5"/>
      <c r="I184" s="13"/>
      <c r="J184" s="7"/>
      <c r="K184" s="5" t="s">
        <v>4</v>
      </c>
      <c r="L184" s="5" t="s">
        <v>27</v>
      </c>
      <c r="M184" s="5" t="s">
        <v>18</v>
      </c>
      <c r="N184" s="14">
        <f ca="1">+IF(Tabla24[[#This Row],[DÍAS PENDIENTES DE EJECUCIÓN]]&lt;=0,1,($Q$1-Tabla24[[#This Row],[FECHA ACTA DE INICIO]])/(Tabla24[[#This Row],[FECHA DE TERMINACIÓN  DEL CONTRATO ]]-Tabla24[[#This Row],[FECHA ACTA DE INICIO]]))</f>
        <v>1</v>
      </c>
      <c r="O184" s="10">
        <v>5500000</v>
      </c>
      <c r="P184" s="7">
        <v>44445</v>
      </c>
      <c r="Q184" s="5" t="s">
        <v>1797</v>
      </c>
      <c r="R184" s="9">
        <f ca="1">+IF(Tabla24[[#This Row],[ESTADO ACTUAL DEL CONTRATO ]]="LIQUIDADO",0,Tabla24[[#This Row],[FECHA DE TERMINACIÓN  DEL CONTRATO ]]-$Q$1)</f>
        <v>-997</v>
      </c>
      <c r="S184" s="7">
        <v>44500</v>
      </c>
      <c r="T184" s="5" t="s">
        <v>99</v>
      </c>
      <c r="U184" s="5" t="s">
        <v>99</v>
      </c>
      <c r="V184" s="5" t="s">
        <v>99</v>
      </c>
      <c r="W184" s="4" t="s">
        <v>100</v>
      </c>
      <c r="X184" s="5"/>
      <c r="Y184" s="4"/>
      <c r="Z184" s="4"/>
      <c r="AA184" s="5" t="s">
        <v>99</v>
      </c>
      <c r="AB184" s="3" t="s">
        <v>1798</v>
      </c>
      <c r="AC184" s="7" t="s">
        <v>99</v>
      </c>
      <c r="AD184" s="7">
        <v>44445</v>
      </c>
      <c r="AE184" s="6"/>
      <c r="AF184" s="5" t="s">
        <v>99</v>
      </c>
      <c r="AG184" s="4" t="s">
        <v>1127</v>
      </c>
      <c r="AH184" s="4"/>
    </row>
    <row r="185" spans="1:34" ht="45" x14ac:dyDescent="0.25">
      <c r="A185" s="5" t="s">
        <v>86</v>
      </c>
      <c r="B185" s="5" t="s">
        <v>1799</v>
      </c>
      <c r="C185" s="7">
        <v>44445</v>
      </c>
      <c r="D185" s="5" t="s">
        <v>1348</v>
      </c>
      <c r="E185" s="8">
        <v>8163173</v>
      </c>
      <c r="F185" s="5" t="s">
        <v>952</v>
      </c>
      <c r="G185" s="5" t="s">
        <v>1799</v>
      </c>
      <c r="H185" s="5"/>
      <c r="I185" s="13"/>
      <c r="J185" s="7"/>
      <c r="K185" s="5" t="s">
        <v>4</v>
      </c>
      <c r="L185" s="5" t="s">
        <v>27</v>
      </c>
      <c r="M185" s="5" t="s">
        <v>25</v>
      </c>
      <c r="N185" s="14">
        <f ca="1">+IF(Tabla24[[#This Row],[DÍAS PENDIENTES DE EJECUCIÓN]]&lt;=0,1,($Q$1-Tabla24[[#This Row],[FECHA ACTA DE INICIO]])/(Tabla24[[#This Row],[FECHA DE TERMINACIÓN  DEL CONTRATO ]]-Tabla24[[#This Row],[FECHA ACTA DE INICIO]]))</f>
        <v>1</v>
      </c>
      <c r="O185" s="10">
        <v>19933333</v>
      </c>
      <c r="P185" s="7">
        <v>44445</v>
      </c>
      <c r="Q185" s="5" t="s">
        <v>1791</v>
      </c>
      <c r="R185" s="9">
        <f ca="1">+IF(Tabla24[[#This Row],[ESTADO ACTUAL DEL CONTRATO ]]="LIQUIDADO",0,Tabla24[[#This Row],[FECHA DE TERMINACIÓN  DEL CONTRATO ]]-$Q$1)</f>
        <v>-936</v>
      </c>
      <c r="S185" s="7">
        <v>44561</v>
      </c>
      <c r="T185" s="5" t="s">
        <v>99</v>
      </c>
      <c r="U185" s="5" t="s">
        <v>99</v>
      </c>
      <c r="V185" s="5" t="s">
        <v>99</v>
      </c>
      <c r="W185" s="4" t="s">
        <v>100</v>
      </c>
      <c r="X185" s="5"/>
      <c r="Y185" s="4"/>
      <c r="Z185" s="4"/>
      <c r="AA185" s="5" t="s">
        <v>99</v>
      </c>
      <c r="AB185" s="3" t="s">
        <v>1800</v>
      </c>
      <c r="AC185" s="7" t="s">
        <v>99</v>
      </c>
      <c r="AD185" s="7">
        <v>44445</v>
      </c>
      <c r="AE185" s="6"/>
      <c r="AF185" s="5" t="s">
        <v>99</v>
      </c>
      <c r="AG185" s="4" t="s">
        <v>1127</v>
      </c>
      <c r="AH185" s="4"/>
    </row>
    <row r="186" spans="1:34" ht="45" x14ac:dyDescent="0.25">
      <c r="A186" s="5" t="s">
        <v>86</v>
      </c>
      <c r="B186" s="5" t="s">
        <v>1801</v>
      </c>
      <c r="C186" s="7">
        <v>44445</v>
      </c>
      <c r="D186" s="5" t="s">
        <v>1495</v>
      </c>
      <c r="E186" s="8">
        <v>1128270909</v>
      </c>
      <c r="F186" s="5" t="s">
        <v>1802</v>
      </c>
      <c r="G186" s="5" t="s">
        <v>1801</v>
      </c>
      <c r="H186" s="5"/>
      <c r="I186" s="13"/>
      <c r="J186" s="7"/>
      <c r="K186" s="5" t="s">
        <v>4</v>
      </c>
      <c r="L186" s="5" t="s">
        <v>27</v>
      </c>
      <c r="M186" s="5" t="s">
        <v>25</v>
      </c>
      <c r="N186" s="14">
        <f ca="1">+IF(Tabla24[[#This Row],[DÍAS PENDIENTES DE EJECUCIÓN]]&lt;=0,1,($Q$1-Tabla24[[#This Row],[FECHA ACTA DE INICIO]])/(Tabla24[[#This Row],[FECHA DE TERMINACIÓN  DEL CONTRATO ]]-Tabla24[[#This Row],[FECHA ACTA DE INICIO]]))</f>
        <v>1</v>
      </c>
      <c r="O186" s="10">
        <v>23000000</v>
      </c>
      <c r="P186" s="7">
        <v>44445</v>
      </c>
      <c r="Q186" s="5" t="s">
        <v>1791</v>
      </c>
      <c r="R186" s="9">
        <f ca="1">+IF(Tabla24[[#This Row],[ESTADO ACTUAL DEL CONTRATO ]]="LIQUIDADO",0,Tabla24[[#This Row],[FECHA DE TERMINACIÓN  DEL CONTRATO ]]-$Q$1)</f>
        <v>-936</v>
      </c>
      <c r="S186" s="7">
        <v>44561</v>
      </c>
      <c r="T186" s="5" t="s">
        <v>99</v>
      </c>
      <c r="U186" s="5" t="s">
        <v>99</v>
      </c>
      <c r="V186" s="5" t="s">
        <v>99</v>
      </c>
      <c r="W186" s="4" t="s">
        <v>100</v>
      </c>
      <c r="X186" s="5"/>
      <c r="Y186" s="4"/>
      <c r="Z186" s="4"/>
      <c r="AA186" s="5" t="s">
        <v>99</v>
      </c>
      <c r="AB186" s="3" t="s">
        <v>1803</v>
      </c>
      <c r="AC186" s="7" t="s">
        <v>99</v>
      </c>
      <c r="AD186" s="7">
        <v>44445</v>
      </c>
      <c r="AE186" s="6"/>
      <c r="AF186" s="5" t="s">
        <v>99</v>
      </c>
      <c r="AG186" s="4" t="s">
        <v>1127</v>
      </c>
      <c r="AH186" s="4"/>
    </row>
    <row r="187" spans="1:34" ht="45" x14ac:dyDescent="0.25">
      <c r="A187" s="5" t="s">
        <v>86</v>
      </c>
      <c r="B187" s="5" t="s">
        <v>1804</v>
      </c>
      <c r="C187" s="7">
        <v>44445</v>
      </c>
      <c r="D187" s="5" t="s">
        <v>1412</v>
      </c>
      <c r="E187" s="8">
        <v>39179992</v>
      </c>
      <c r="F187" s="5" t="s">
        <v>387</v>
      </c>
      <c r="G187" s="5" t="s">
        <v>1804</v>
      </c>
      <c r="H187" s="5"/>
      <c r="I187" s="13"/>
      <c r="J187" s="7"/>
      <c r="K187" s="5" t="s">
        <v>4</v>
      </c>
      <c r="L187" s="5" t="s">
        <v>27</v>
      </c>
      <c r="M187" s="5" t="s">
        <v>25</v>
      </c>
      <c r="N187" s="14">
        <f ca="1">+IF(Tabla24[[#This Row],[DÍAS PENDIENTES DE EJECUCIÓN]]&lt;=0,1,($Q$1-Tabla24[[#This Row],[FECHA ACTA DE INICIO]])/(Tabla24[[#This Row],[FECHA DE TERMINACIÓN  DEL CONTRATO ]]-Tabla24[[#This Row],[FECHA ACTA DE INICIO]]))</f>
        <v>1</v>
      </c>
      <c r="O187" s="10">
        <v>21083333</v>
      </c>
      <c r="P187" s="7">
        <v>44445</v>
      </c>
      <c r="Q187" s="5" t="s">
        <v>1791</v>
      </c>
      <c r="R187" s="9">
        <f ca="1">+IF(Tabla24[[#This Row],[ESTADO ACTUAL DEL CONTRATO ]]="LIQUIDADO",0,Tabla24[[#This Row],[FECHA DE TERMINACIÓN  DEL CONTRATO ]]-$Q$1)</f>
        <v>-936</v>
      </c>
      <c r="S187" s="7">
        <v>44561</v>
      </c>
      <c r="T187" s="5" t="s">
        <v>99</v>
      </c>
      <c r="U187" s="5" t="s">
        <v>99</v>
      </c>
      <c r="V187" s="5" t="s">
        <v>99</v>
      </c>
      <c r="W187" s="4" t="s">
        <v>100</v>
      </c>
      <c r="X187" s="5"/>
      <c r="Y187" s="4"/>
      <c r="Z187" s="4"/>
      <c r="AA187" s="5" t="s">
        <v>99</v>
      </c>
      <c r="AB187" s="3" t="s">
        <v>1805</v>
      </c>
      <c r="AC187" s="7" t="s">
        <v>99</v>
      </c>
      <c r="AD187" s="7">
        <v>44445</v>
      </c>
      <c r="AE187" s="6"/>
      <c r="AF187" s="5" t="s">
        <v>99</v>
      </c>
      <c r="AG187" s="4" t="s">
        <v>1127</v>
      </c>
      <c r="AH187" s="4"/>
    </row>
    <row r="188" spans="1:34" ht="45" x14ac:dyDescent="0.25">
      <c r="A188" s="5" t="s">
        <v>86</v>
      </c>
      <c r="B188" s="5" t="s">
        <v>1806</v>
      </c>
      <c r="C188" s="7">
        <v>44445</v>
      </c>
      <c r="D188" s="5" t="s">
        <v>798</v>
      </c>
      <c r="E188" s="8">
        <v>1035415829</v>
      </c>
      <c r="F188" s="5" t="s">
        <v>1807</v>
      </c>
      <c r="G188" s="5" t="s">
        <v>1806</v>
      </c>
      <c r="H188" s="5"/>
      <c r="I188" s="13"/>
      <c r="J188" s="7"/>
      <c r="K188" s="5" t="s">
        <v>4</v>
      </c>
      <c r="L188" s="5" t="s">
        <v>27</v>
      </c>
      <c r="M188" s="5" t="s">
        <v>25</v>
      </c>
      <c r="N188" s="14">
        <f ca="1">+IF(Tabla24[[#This Row],[DÍAS PENDIENTES DE EJECUCIÓN]]&lt;=0,1,($Q$1-Tabla24[[#This Row],[FECHA ACTA DE INICIO]])/(Tabla24[[#This Row],[FECHA DE TERMINACIÓN  DEL CONTRATO ]]-Tabla24[[#This Row],[FECHA ACTA DE INICIO]]))</f>
        <v>1</v>
      </c>
      <c r="O188" s="10">
        <v>15716666</v>
      </c>
      <c r="P188" s="7">
        <v>44445</v>
      </c>
      <c r="Q188" s="5" t="s">
        <v>1791</v>
      </c>
      <c r="R188" s="9">
        <f ca="1">+IF(Tabla24[[#This Row],[ESTADO ACTUAL DEL CONTRATO ]]="LIQUIDADO",0,Tabla24[[#This Row],[FECHA DE TERMINACIÓN  DEL CONTRATO ]]-$Q$1)</f>
        <v>-936</v>
      </c>
      <c r="S188" s="7">
        <v>44561</v>
      </c>
      <c r="T188" s="5" t="s">
        <v>99</v>
      </c>
      <c r="U188" s="5" t="s">
        <v>99</v>
      </c>
      <c r="V188" s="5" t="s">
        <v>99</v>
      </c>
      <c r="W188" s="4" t="s">
        <v>100</v>
      </c>
      <c r="X188" s="5"/>
      <c r="Y188" s="4"/>
      <c r="Z188" s="4"/>
      <c r="AA188" s="5" t="s">
        <v>99</v>
      </c>
      <c r="AB188" s="3" t="s">
        <v>1808</v>
      </c>
      <c r="AC188" s="7" t="s">
        <v>99</v>
      </c>
      <c r="AD188" s="7">
        <v>44445</v>
      </c>
      <c r="AE188" s="6"/>
      <c r="AF188" s="5" t="s">
        <v>99</v>
      </c>
      <c r="AG188" s="4" t="s">
        <v>1127</v>
      </c>
      <c r="AH188" s="4"/>
    </row>
    <row r="189" spans="1:34" ht="45" x14ac:dyDescent="0.25">
      <c r="A189" s="5" t="s">
        <v>86</v>
      </c>
      <c r="B189" s="5" t="s">
        <v>1809</v>
      </c>
      <c r="C189" s="7">
        <v>44445</v>
      </c>
      <c r="D189" s="5" t="s">
        <v>260</v>
      </c>
      <c r="E189" s="8">
        <v>71272144</v>
      </c>
      <c r="F189" s="5" t="s">
        <v>1810</v>
      </c>
      <c r="G189" s="5" t="s">
        <v>1809</v>
      </c>
      <c r="H189" s="5"/>
      <c r="I189" s="13"/>
      <c r="J189" s="7"/>
      <c r="K189" s="5" t="s">
        <v>4</v>
      </c>
      <c r="L189" s="5" t="s">
        <v>27</v>
      </c>
      <c r="M189" s="5" t="s">
        <v>25</v>
      </c>
      <c r="N189" s="14">
        <f ca="1">+IF(Tabla24[[#This Row],[DÍAS PENDIENTES DE EJECUCIÓN]]&lt;=0,1,($Q$1-Tabla24[[#This Row],[FECHA ACTA DE INICIO]])/(Tabla24[[#This Row],[FECHA DE TERMINACIÓN  DEL CONTRATO ]]-Tabla24[[#This Row],[FECHA ACTA DE INICIO]]))</f>
        <v>1</v>
      </c>
      <c r="O189" s="10">
        <v>22425000</v>
      </c>
      <c r="P189" s="7">
        <v>44445</v>
      </c>
      <c r="Q189" s="5" t="s">
        <v>1791</v>
      </c>
      <c r="R189" s="9">
        <f ca="1">+IF(Tabla24[[#This Row],[ESTADO ACTUAL DEL CONTRATO ]]="LIQUIDADO",0,Tabla24[[#This Row],[FECHA DE TERMINACIÓN  DEL CONTRATO ]]-$Q$1)</f>
        <v>-936</v>
      </c>
      <c r="S189" s="7">
        <v>44561</v>
      </c>
      <c r="T189" s="5" t="s">
        <v>99</v>
      </c>
      <c r="U189" s="5" t="s">
        <v>99</v>
      </c>
      <c r="V189" s="5" t="s">
        <v>99</v>
      </c>
      <c r="W189" s="4" t="s">
        <v>100</v>
      </c>
      <c r="X189" s="5"/>
      <c r="Y189" s="4"/>
      <c r="Z189" s="4"/>
      <c r="AA189" s="5" t="s">
        <v>99</v>
      </c>
      <c r="AB189" s="3" t="s">
        <v>1811</v>
      </c>
      <c r="AC189" s="7" t="s">
        <v>99</v>
      </c>
      <c r="AD189" s="7">
        <v>44445</v>
      </c>
      <c r="AE189" s="6"/>
      <c r="AF189" s="5" t="s">
        <v>99</v>
      </c>
      <c r="AG189" s="4" t="s">
        <v>1127</v>
      </c>
      <c r="AH189" s="4"/>
    </row>
    <row r="190" spans="1:34" ht="45" x14ac:dyDescent="0.25">
      <c r="A190" s="5" t="s">
        <v>86</v>
      </c>
      <c r="B190" s="5" t="s">
        <v>1812</v>
      </c>
      <c r="C190" s="7">
        <v>44445</v>
      </c>
      <c r="D190" s="5" t="s">
        <v>366</v>
      </c>
      <c r="E190" s="8">
        <v>12022840</v>
      </c>
      <c r="F190" s="5" t="s">
        <v>774</v>
      </c>
      <c r="G190" s="5" t="s">
        <v>1812</v>
      </c>
      <c r="H190" s="5"/>
      <c r="I190" s="13"/>
      <c r="J190" s="7"/>
      <c r="K190" s="5" t="s">
        <v>4</v>
      </c>
      <c r="L190" s="5" t="s">
        <v>27</v>
      </c>
      <c r="M190" s="5" t="s">
        <v>25</v>
      </c>
      <c r="N190" s="14">
        <f ca="1">+IF(Tabla24[[#This Row],[DÍAS PENDIENTES DE EJECUCIÓN]]&lt;=0,1,($Q$1-Tabla24[[#This Row],[FECHA ACTA DE INICIO]])/(Tabla24[[#This Row],[FECHA DE TERMINACIÓN  DEL CONTRATO ]]-Tabla24[[#This Row],[FECHA ACTA DE INICIO]]))</f>
        <v>1</v>
      </c>
      <c r="O190" s="10">
        <v>12650000</v>
      </c>
      <c r="P190" s="7">
        <v>44445</v>
      </c>
      <c r="Q190" s="5" t="s">
        <v>1791</v>
      </c>
      <c r="R190" s="9">
        <f ca="1">+IF(Tabla24[[#This Row],[ESTADO ACTUAL DEL CONTRATO ]]="LIQUIDADO",0,Tabla24[[#This Row],[FECHA DE TERMINACIÓN  DEL CONTRATO ]]-$Q$1)</f>
        <v>-936</v>
      </c>
      <c r="S190" s="7">
        <v>44561</v>
      </c>
      <c r="T190" s="5" t="s">
        <v>99</v>
      </c>
      <c r="U190" s="5" t="s">
        <v>99</v>
      </c>
      <c r="V190" s="5" t="s">
        <v>99</v>
      </c>
      <c r="W190" s="4" t="s">
        <v>100</v>
      </c>
      <c r="X190" s="5"/>
      <c r="Y190" s="4"/>
      <c r="Z190" s="4"/>
      <c r="AA190" s="5" t="s">
        <v>99</v>
      </c>
      <c r="AB190" s="3" t="s">
        <v>1813</v>
      </c>
      <c r="AC190" s="7" t="s">
        <v>99</v>
      </c>
      <c r="AD190" s="7">
        <v>44445</v>
      </c>
      <c r="AE190" s="6"/>
      <c r="AF190" s="5" t="s">
        <v>99</v>
      </c>
      <c r="AG190" s="4" t="s">
        <v>1127</v>
      </c>
      <c r="AH190" s="4"/>
    </row>
    <row r="191" spans="1:34" ht="45" x14ac:dyDescent="0.25">
      <c r="A191" s="5" t="s">
        <v>86</v>
      </c>
      <c r="B191" s="5" t="s">
        <v>1814</v>
      </c>
      <c r="C191" s="7">
        <v>44445</v>
      </c>
      <c r="D191" s="5" t="s">
        <v>1358</v>
      </c>
      <c r="E191" s="8">
        <v>42731872</v>
      </c>
      <c r="F191" s="5" t="s">
        <v>1815</v>
      </c>
      <c r="G191" s="5" t="s">
        <v>1814</v>
      </c>
      <c r="H191" s="5"/>
      <c r="I191" s="13"/>
      <c r="J191" s="7"/>
      <c r="K191" s="5" t="s">
        <v>4</v>
      </c>
      <c r="L191" s="5" t="s">
        <v>27</v>
      </c>
      <c r="M191" s="5" t="s">
        <v>25</v>
      </c>
      <c r="N191" s="14">
        <f ca="1">+IF(Tabla24[[#This Row],[DÍAS PENDIENTES DE EJECUCIÓN]]&lt;=0,1,($Q$1-Tabla24[[#This Row],[FECHA ACTA DE INICIO]])/(Tabla24[[#This Row],[FECHA DE TERMINACIÓN  DEL CONTRATO ]]-Tabla24[[#This Row],[FECHA ACTA DE INICIO]]))</f>
        <v>1</v>
      </c>
      <c r="O191" s="10">
        <v>17250000</v>
      </c>
      <c r="P191" s="7">
        <v>44445</v>
      </c>
      <c r="Q191" s="5" t="s">
        <v>1791</v>
      </c>
      <c r="R191" s="9">
        <f ca="1">+IF(Tabla24[[#This Row],[ESTADO ACTUAL DEL CONTRATO ]]="LIQUIDADO",0,Tabla24[[#This Row],[FECHA DE TERMINACIÓN  DEL CONTRATO ]]-$Q$1)</f>
        <v>-936</v>
      </c>
      <c r="S191" s="7">
        <v>44561</v>
      </c>
      <c r="T191" s="5" t="s">
        <v>99</v>
      </c>
      <c r="U191" s="5" t="s">
        <v>99</v>
      </c>
      <c r="V191" s="5" t="s">
        <v>99</v>
      </c>
      <c r="W191" s="4" t="s">
        <v>100</v>
      </c>
      <c r="X191" s="5"/>
      <c r="Y191" s="4"/>
      <c r="Z191" s="4"/>
      <c r="AA191" s="5" t="s">
        <v>99</v>
      </c>
      <c r="AB191" s="3" t="s">
        <v>1816</v>
      </c>
      <c r="AC191" s="7" t="s">
        <v>99</v>
      </c>
      <c r="AD191" s="7">
        <v>44445</v>
      </c>
      <c r="AE191" s="6"/>
      <c r="AF191" s="5" t="s">
        <v>99</v>
      </c>
      <c r="AG191" s="4" t="s">
        <v>1127</v>
      </c>
      <c r="AH191" s="4"/>
    </row>
    <row r="192" spans="1:34" ht="45" x14ac:dyDescent="0.25">
      <c r="A192" s="5" t="s">
        <v>86</v>
      </c>
      <c r="B192" s="5" t="s">
        <v>1817</v>
      </c>
      <c r="C192" s="7">
        <v>44445</v>
      </c>
      <c r="D192" s="5" t="s">
        <v>342</v>
      </c>
      <c r="E192" s="8">
        <v>98607320</v>
      </c>
      <c r="F192" s="5" t="s">
        <v>1818</v>
      </c>
      <c r="G192" s="5" t="s">
        <v>1817</v>
      </c>
      <c r="H192" s="5"/>
      <c r="I192" s="13"/>
      <c r="J192" s="7"/>
      <c r="K192" s="5" t="s">
        <v>4</v>
      </c>
      <c r="L192" s="5" t="s">
        <v>27</v>
      </c>
      <c r="M192" s="5" t="s">
        <v>25</v>
      </c>
      <c r="N192" s="14">
        <f ca="1">+IF(Tabla24[[#This Row],[DÍAS PENDIENTES DE EJECUCIÓN]]&lt;=0,1,($Q$1-Tabla24[[#This Row],[FECHA ACTA DE INICIO]])/(Tabla24[[#This Row],[FECHA DE TERMINACIÓN  DEL CONTRATO ]]-Tabla24[[#This Row],[FECHA ACTA DE INICIO]]))</f>
        <v>1</v>
      </c>
      <c r="O192" s="10">
        <v>22425000</v>
      </c>
      <c r="P192" s="7">
        <v>44445</v>
      </c>
      <c r="Q192" s="5" t="s">
        <v>1791</v>
      </c>
      <c r="R192" s="9">
        <f ca="1">+IF(Tabla24[[#This Row],[ESTADO ACTUAL DEL CONTRATO ]]="LIQUIDADO",0,Tabla24[[#This Row],[FECHA DE TERMINACIÓN  DEL CONTRATO ]]-$Q$1)</f>
        <v>-936</v>
      </c>
      <c r="S192" s="7">
        <v>44561</v>
      </c>
      <c r="T192" s="5" t="s">
        <v>99</v>
      </c>
      <c r="U192" s="5" t="s">
        <v>99</v>
      </c>
      <c r="V192" s="5" t="s">
        <v>99</v>
      </c>
      <c r="W192" s="4" t="s">
        <v>100</v>
      </c>
      <c r="X192" s="5"/>
      <c r="Y192" s="4"/>
      <c r="Z192" s="4"/>
      <c r="AA192" s="5" t="s">
        <v>99</v>
      </c>
      <c r="AB192" s="3" t="s">
        <v>1819</v>
      </c>
      <c r="AC192" s="7" t="s">
        <v>99</v>
      </c>
      <c r="AD192" s="7">
        <v>44445</v>
      </c>
      <c r="AE192" s="6"/>
      <c r="AF192" s="5" t="s">
        <v>99</v>
      </c>
      <c r="AG192" s="4" t="s">
        <v>1127</v>
      </c>
      <c r="AH192" s="4"/>
    </row>
    <row r="193" spans="1:34" s="4" customFormat="1" ht="40.5" customHeight="1" x14ac:dyDescent="0.25">
      <c r="A193" s="5" t="s">
        <v>86</v>
      </c>
      <c r="B193" s="5" t="s">
        <v>1820</v>
      </c>
      <c r="C193" s="7">
        <v>44440</v>
      </c>
      <c r="D193" s="5" t="s">
        <v>246</v>
      </c>
      <c r="E193" s="8">
        <v>1017138233</v>
      </c>
      <c r="F193" s="5" t="s">
        <v>1821</v>
      </c>
      <c r="G193" s="5" t="s">
        <v>1820</v>
      </c>
      <c r="H193" s="5"/>
      <c r="I193" s="13"/>
      <c r="J193" s="7"/>
      <c r="K193" s="5" t="s">
        <v>4</v>
      </c>
      <c r="L193" s="5" t="s">
        <v>27</v>
      </c>
      <c r="M193" s="5" t="s">
        <v>25</v>
      </c>
      <c r="N193" s="14">
        <f ca="1">+IF(Tabla24[[#This Row],[DÍAS PENDIENTES DE EJECUCIÓN]]&lt;=0,1,($Q$1-Tabla24[[#This Row],[FECHA ACTA DE INICIO]])/(Tabla24[[#This Row],[FECHA DE TERMINACIÓN  DEL CONTRATO ]]-Tabla24[[#This Row],[FECHA ACTA DE INICIO]]))</f>
        <v>1</v>
      </c>
      <c r="O193" s="10">
        <v>12600000</v>
      </c>
      <c r="P193" s="7">
        <v>44440</v>
      </c>
      <c r="Q193" s="5" t="s">
        <v>1822</v>
      </c>
      <c r="R193" s="9">
        <f ca="1">+IF(Tabla24[[#This Row],[ESTADO ACTUAL DEL CONTRATO ]]="LIQUIDADO",0,Tabla24[[#This Row],[FECHA DE TERMINACIÓN  DEL CONTRATO ]]-$Q$1)</f>
        <v>-997</v>
      </c>
      <c r="S193" s="7">
        <v>44500</v>
      </c>
      <c r="T193" s="5" t="s">
        <v>99</v>
      </c>
      <c r="U193" s="5" t="s">
        <v>99</v>
      </c>
      <c r="V193" s="5" t="s">
        <v>99</v>
      </c>
      <c r="W193" s="4" t="s">
        <v>100</v>
      </c>
      <c r="X193" s="5"/>
      <c r="AA193" s="5" t="s">
        <v>99</v>
      </c>
      <c r="AB193" s="3" t="s">
        <v>1823</v>
      </c>
      <c r="AC193" s="7" t="s">
        <v>99</v>
      </c>
      <c r="AD193" s="7">
        <v>44440</v>
      </c>
      <c r="AE193" s="6"/>
      <c r="AF193" s="5" t="s">
        <v>99</v>
      </c>
      <c r="AG193" s="4" t="s">
        <v>1127</v>
      </c>
    </row>
    <row r="194" spans="1:34" s="4" customFormat="1" ht="40.5" customHeight="1" x14ac:dyDescent="0.25">
      <c r="A194" s="5" t="s">
        <v>86</v>
      </c>
      <c r="B194" s="5" t="s">
        <v>1824</v>
      </c>
      <c r="C194" s="7">
        <v>44445</v>
      </c>
      <c r="D194" s="5" t="s">
        <v>566</v>
      </c>
      <c r="E194" s="8" t="s">
        <v>1340</v>
      </c>
      <c r="F194" s="5" t="s">
        <v>1825</v>
      </c>
      <c r="G194" s="5" t="s">
        <v>1824</v>
      </c>
      <c r="H194" s="5"/>
      <c r="I194" s="13"/>
      <c r="J194" s="7"/>
      <c r="K194" s="5" t="s">
        <v>4</v>
      </c>
      <c r="L194" s="5" t="s">
        <v>27</v>
      </c>
      <c r="M194" s="5" t="s">
        <v>25</v>
      </c>
      <c r="N194" s="14">
        <f ca="1">+IF(Tabla24[[#This Row],[DÍAS PENDIENTES DE EJECUCIÓN]]&lt;=0,1,($Q$1-Tabla24[[#This Row],[FECHA ACTA DE INICIO]])/(Tabla24[[#This Row],[FECHA DE TERMINACIÓN  DEL CONTRATO ]]-Tabla24[[#This Row],[FECHA ACTA DE INICIO]]))</f>
        <v>1</v>
      </c>
      <c r="O194" s="10">
        <v>22255758</v>
      </c>
      <c r="P194" s="7">
        <v>44445</v>
      </c>
      <c r="Q194" s="5" t="s">
        <v>1791</v>
      </c>
      <c r="R194" s="9">
        <f ca="1">+IF(Tabla24[[#This Row],[ESTADO ACTUAL DEL CONTRATO ]]="LIQUIDADO",0,Tabla24[[#This Row],[FECHA DE TERMINACIÓN  DEL CONTRATO ]]-$Q$1)</f>
        <v>-936</v>
      </c>
      <c r="S194" s="7">
        <v>44561</v>
      </c>
      <c r="T194" s="5" t="s">
        <v>99</v>
      </c>
      <c r="U194" s="5" t="s">
        <v>99</v>
      </c>
      <c r="V194" s="5" t="s">
        <v>99</v>
      </c>
      <c r="W194" s="4" t="s">
        <v>100</v>
      </c>
      <c r="X194" s="5"/>
      <c r="AA194" s="5" t="s">
        <v>99</v>
      </c>
      <c r="AB194" s="3" t="s">
        <v>1826</v>
      </c>
      <c r="AC194" s="7" t="s">
        <v>99</v>
      </c>
      <c r="AD194" s="7">
        <v>44445</v>
      </c>
      <c r="AE194" s="6"/>
      <c r="AF194" s="5" t="s">
        <v>99</v>
      </c>
      <c r="AG194" s="4" t="s">
        <v>1127</v>
      </c>
    </row>
    <row r="195" spans="1:34" s="4" customFormat="1" ht="40.5" customHeight="1" x14ac:dyDescent="0.25">
      <c r="A195" s="5" t="s">
        <v>86</v>
      </c>
      <c r="B195" s="5" t="s">
        <v>1827</v>
      </c>
      <c r="C195" s="7">
        <v>44445</v>
      </c>
      <c r="D195" s="5" t="s">
        <v>1274</v>
      </c>
      <c r="E195" s="8">
        <v>71791364</v>
      </c>
      <c r="F195" s="5" t="s">
        <v>1828</v>
      </c>
      <c r="G195" s="5" t="s">
        <v>1827</v>
      </c>
      <c r="H195" s="5"/>
      <c r="I195" s="13"/>
      <c r="J195" s="7"/>
      <c r="K195" s="5" t="s">
        <v>4</v>
      </c>
      <c r="L195" s="5" t="s">
        <v>27</v>
      </c>
      <c r="M195" s="5" t="s">
        <v>25</v>
      </c>
      <c r="N195" s="14">
        <f ca="1">+IF(Tabla24[[#This Row],[DÍAS PENDIENTES DE EJECUCIÓN]]&lt;=0,1,($Q$1-Tabla24[[#This Row],[FECHA ACTA DE INICIO]])/(Tabla24[[#This Row],[FECHA DE TERMINACIÓN  DEL CONTRATO ]]-Tabla24[[#This Row],[FECHA ACTA DE INICIO]]))</f>
        <v>1</v>
      </c>
      <c r="O195" s="10">
        <v>21083333</v>
      </c>
      <c r="P195" s="7">
        <v>44445</v>
      </c>
      <c r="Q195" s="5" t="s">
        <v>1791</v>
      </c>
      <c r="R195" s="9">
        <f ca="1">+IF(Tabla24[[#This Row],[ESTADO ACTUAL DEL CONTRATO ]]="LIQUIDADO",0,Tabla24[[#This Row],[FECHA DE TERMINACIÓN  DEL CONTRATO ]]-$Q$1)</f>
        <v>-936</v>
      </c>
      <c r="S195" s="7">
        <v>44561</v>
      </c>
      <c r="T195" s="5" t="s">
        <v>99</v>
      </c>
      <c r="U195" s="5" t="s">
        <v>99</v>
      </c>
      <c r="V195" s="5" t="s">
        <v>99</v>
      </c>
      <c r="W195" s="4" t="s">
        <v>100</v>
      </c>
      <c r="X195" s="5"/>
      <c r="AA195" s="5" t="s">
        <v>99</v>
      </c>
      <c r="AB195" s="3" t="s">
        <v>1829</v>
      </c>
      <c r="AC195" s="7" t="s">
        <v>99</v>
      </c>
      <c r="AD195" s="7">
        <v>44445</v>
      </c>
      <c r="AE195" s="6"/>
      <c r="AF195" s="5" t="s">
        <v>99</v>
      </c>
      <c r="AG195" s="4" t="s">
        <v>1127</v>
      </c>
    </row>
    <row r="196" spans="1:34" s="4" customFormat="1" ht="40.5" customHeight="1" x14ac:dyDescent="0.25">
      <c r="A196" s="5" t="s">
        <v>86</v>
      </c>
      <c r="B196" s="5" t="s">
        <v>1830</v>
      </c>
      <c r="C196" s="7">
        <v>44445</v>
      </c>
      <c r="D196" s="5" t="s">
        <v>348</v>
      </c>
      <c r="E196" s="8">
        <v>43094491</v>
      </c>
      <c r="F196" s="5" t="s">
        <v>1831</v>
      </c>
      <c r="G196" s="5" t="s">
        <v>1830</v>
      </c>
      <c r="H196" s="5"/>
      <c r="I196" s="13"/>
      <c r="J196" s="7"/>
      <c r="K196" s="5" t="s">
        <v>4</v>
      </c>
      <c r="L196" s="5" t="s">
        <v>27</v>
      </c>
      <c r="M196" s="5" t="s">
        <v>25</v>
      </c>
      <c r="N196" s="14">
        <f ca="1">+IF(Tabla24[[#This Row],[DÍAS PENDIENTES DE EJECUCIÓN]]&lt;=0,1,($Q$1-Tabla24[[#This Row],[FECHA ACTA DE INICIO]])/(Tabla24[[#This Row],[FECHA DE TERMINACIÓN  DEL CONTRATO ]]-Tabla24[[#This Row],[FECHA ACTA DE INICIO]]))</f>
        <v>1</v>
      </c>
      <c r="O196" s="10">
        <v>22425000</v>
      </c>
      <c r="P196" s="7">
        <v>44445</v>
      </c>
      <c r="Q196" s="5" t="s">
        <v>1791</v>
      </c>
      <c r="R196" s="9">
        <f ca="1">+IF(Tabla24[[#This Row],[ESTADO ACTUAL DEL CONTRATO ]]="LIQUIDADO",0,Tabla24[[#This Row],[FECHA DE TERMINACIÓN  DEL CONTRATO ]]-$Q$1)</f>
        <v>-936</v>
      </c>
      <c r="S196" s="7">
        <v>44561</v>
      </c>
      <c r="T196" s="5" t="s">
        <v>99</v>
      </c>
      <c r="U196" s="5" t="s">
        <v>99</v>
      </c>
      <c r="V196" s="5" t="s">
        <v>99</v>
      </c>
      <c r="W196" s="4" t="s">
        <v>100</v>
      </c>
      <c r="X196" s="5"/>
      <c r="AA196" s="5" t="s">
        <v>99</v>
      </c>
      <c r="AB196" s="3" t="s">
        <v>1832</v>
      </c>
      <c r="AC196" s="7" t="s">
        <v>99</v>
      </c>
      <c r="AD196" s="7">
        <v>44445</v>
      </c>
      <c r="AE196" s="6"/>
      <c r="AF196" s="5" t="s">
        <v>99</v>
      </c>
      <c r="AG196" s="4" t="s">
        <v>1127</v>
      </c>
    </row>
    <row r="197" spans="1:34" s="4" customFormat="1" ht="40.5" customHeight="1" x14ac:dyDescent="0.25">
      <c r="A197" s="5" t="s">
        <v>86</v>
      </c>
      <c r="B197" s="5" t="s">
        <v>1833</v>
      </c>
      <c r="C197" s="7">
        <v>44446</v>
      </c>
      <c r="D197" s="5" t="s">
        <v>1834</v>
      </c>
      <c r="E197" s="8">
        <v>1017199960</v>
      </c>
      <c r="F197" s="5" t="s">
        <v>952</v>
      </c>
      <c r="G197" s="5" t="s">
        <v>1833</v>
      </c>
      <c r="H197" s="5"/>
      <c r="I197" s="13"/>
      <c r="J197" s="7"/>
      <c r="K197" s="5" t="s">
        <v>4</v>
      </c>
      <c r="L197" s="5" t="s">
        <v>27</v>
      </c>
      <c r="M197" s="5" t="s">
        <v>25</v>
      </c>
      <c r="N197" s="14">
        <f ca="1">+IF(Tabla24[[#This Row],[DÍAS PENDIENTES DE EJECUCIÓN]]&lt;=0,1,($Q$1-Tabla24[[#This Row],[FECHA ACTA DE INICIO]])/(Tabla24[[#This Row],[FECHA DE TERMINACIÓN  DEL CONTRATO ]]-Tabla24[[#This Row],[FECHA ACTA DE INICIO]]))</f>
        <v>1</v>
      </c>
      <c r="O197" s="10">
        <v>17100000</v>
      </c>
      <c r="P197" s="7">
        <v>44446</v>
      </c>
      <c r="Q197" s="5" t="s">
        <v>1835</v>
      </c>
      <c r="R197" s="9">
        <f ca="1">+IF(Tabla24[[#This Row],[ESTADO ACTUAL DEL CONTRATO ]]="LIQUIDADO",0,Tabla24[[#This Row],[FECHA DE TERMINACIÓN  DEL CONTRATO ]]-$Q$1)</f>
        <v>-936</v>
      </c>
      <c r="S197" s="7">
        <v>44561</v>
      </c>
      <c r="T197" s="5" t="s">
        <v>99</v>
      </c>
      <c r="U197" s="5" t="s">
        <v>99</v>
      </c>
      <c r="V197" s="5" t="s">
        <v>99</v>
      </c>
      <c r="W197" s="4" t="s">
        <v>100</v>
      </c>
      <c r="X197" s="5"/>
      <c r="AA197" s="5" t="s">
        <v>99</v>
      </c>
      <c r="AB197" s="3" t="s">
        <v>1836</v>
      </c>
      <c r="AC197" s="7" t="s">
        <v>99</v>
      </c>
      <c r="AD197" s="7">
        <v>44446</v>
      </c>
      <c r="AE197" s="6"/>
      <c r="AF197" s="5" t="s">
        <v>99</v>
      </c>
      <c r="AG197" s="4" t="s">
        <v>1127</v>
      </c>
    </row>
    <row r="198" spans="1:34" s="4" customFormat="1" ht="40.5" customHeight="1" x14ac:dyDescent="0.25">
      <c r="A198" s="5" t="s">
        <v>86</v>
      </c>
      <c r="B198" s="5" t="s">
        <v>1837</v>
      </c>
      <c r="C198" s="7">
        <v>44454</v>
      </c>
      <c r="D198" s="5" t="s">
        <v>1838</v>
      </c>
      <c r="E198" s="8">
        <v>43985266</v>
      </c>
      <c r="F198" s="5" t="s">
        <v>1839</v>
      </c>
      <c r="G198" s="5" t="s">
        <v>1837</v>
      </c>
      <c r="H198" s="5"/>
      <c r="I198" s="13"/>
      <c r="J198" s="7"/>
      <c r="K198" s="5" t="s">
        <v>4</v>
      </c>
      <c r="L198" s="5" t="s">
        <v>27</v>
      </c>
      <c r="M198" s="5" t="s">
        <v>25</v>
      </c>
      <c r="N198" s="14">
        <f ca="1">+IF(Tabla24[[#This Row],[DÍAS PENDIENTES DE EJECUCIÓN]]&lt;=0,1,($Q$1-Tabla24[[#This Row],[FECHA ACTA DE INICIO]])/(Tabla24[[#This Row],[FECHA DE TERMINACIÓN  DEL CONTRATO ]]-Tabla24[[#This Row],[FECHA ACTA DE INICIO]]))</f>
        <v>1</v>
      </c>
      <c r="O198" s="10">
        <v>10953333</v>
      </c>
      <c r="P198" s="7">
        <v>44455</v>
      </c>
      <c r="Q198" s="5" t="s">
        <v>1840</v>
      </c>
      <c r="R198" s="9">
        <f ca="1">+IF(Tabla24[[#This Row],[ESTADO ACTUAL DEL CONTRATO ]]="LIQUIDADO",0,Tabla24[[#This Row],[FECHA DE TERMINACIÓN  DEL CONTRATO ]]-$Q$1)</f>
        <v>-936</v>
      </c>
      <c r="S198" s="7">
        <v>44561</v>
      </c>
      <c r="T198" s="5" t="s">
        <v>99</v>
      </c>
      <c r="U198" s="5" t="s">
        <v>99</v>
      </c>
      <c r="V198" s="5" t="s">
        <v>99</v>
      </c>
      <c r="W198" s="4" t="s">
        <v>100</v>
      </c>
      <c r="X198" s="5"/>
      <c r="AA198" s="5" t="s">
        <v>99</v>
      </c>
      <c r="AB198" s="3" t="s">
        <v>1841</v>
      </c>
      <c r="AC198" s="7" t="s">
        <v>99</v>
      </c>
      <c r="AD198" s="7">
        <v>44454</v>
      </c>
      <c r="AE198" s="6"/>
      <c r="AF198" s="5" t="s">
        <v>99</v>
      </c>
      <c r="AG198" s="4" t="s">
        <v>1127</v>
      </c>
    </row>
    <row r="199" spans="1:34" s="4" customFormat="1" ht="40.5" customHeight="1" x14ac:dyDescent="0.25">
      <c r="A199" s="5" t="s">
        <v>86</v>
      </c>
      <c r="B199" s="5" t="s">
        <v>1842</v>
      </c>
      <c r="C199" s="7">
        <v>44454</v>
      </c>
      <c r="D199" s="5" t="s">
        <v>1843</v>
      </c>
      <c r="E199" s="8">
        <v>1017182029</v>
      </c>
      <c r="F199" s="5" t="s">
        <v>1844</v>
      </c>
      <c r="G199" s="5" t="s">
        <v>1842</v>
      </c>
      <c r="H199" s="5"/>
      <c r="I199" s="13"/>
      <c r="J199" s="7"/>
      <c r="K199" s="5" t="s">
        <v>4</v>
      </c>
      <c r="L199" s="5" t="s">
        <v>27</v>
      </c>
      <c r="M199" s="5" t="s">
        <v>25</v>
      </c>
      <c r="N199" s="14">
        <f ca="1">+IF(Tabla24[[#This Row],[DÍAS PENDIENTES DE EJECUCIÓN]]&lt;=0,1,($Q$1-Tabla24[[#This Row],[FECHA ACTA DE INICIO]])/(Tabla24[[#This Row],[FECHA DE TERMINACIÓN  DEL CONTRATO ]]-Tabla24[[#This Row],[FECHA ACTA DE INICIO]]))</f>
        <v>1</v>
      </c>
      <c r="O199" s="10">
        <v>17666666</v>
      </c>
      <c r="P199" s="7">
        <v>44454</v>
      </c>
      <c r="Q199" s="5" t="s">
        <v>1845</v>
      </c>
      <c r="R199" s="9">
        <f ca="1">+IF(Tabla24[[#This Row],[ESTADO ACTUAL DEL CONTRATO ]]="LIQUIDADO",0,Tabla24[[#This Row],[FECHA DE TERMINACIÓN  DEL CONTRATO ]]-$Q$1)</f>
        <v>-936</v>
      </c>
      <c r="S199" s="7">
        <v>44561</v>
      </c>
      <c r="T199" s="5" t="s">
        <v>99</v>
      </c>
      <c r="U199" s="5" t="s">
        <v>99</v>
      </c>
      <c r="V199" s="5" t="s">
        <v>99</v>
      </c>
      <c r="W199" s="4" t="s">
        <v>100</v>
      </c>
      <c r="X199" s="5"/>
      <c r="AA199" s="5" t="s">
        <v>99</v>
      </c>
      <c r="AB199" s="3" t="s">
        <v>1846</v>
      </c>
      <c r="AC199" s="7" t="s">
        <v>99</v>
      </c>
      <c r="AD199" s="7">
        <v>44454</v>
      </c>
      <c r="AE199" s="6"/>
      <c r="AF199" s="5" t="s">
        <v>99</v>
      </c>
      <c r="AG199" s="4" t="s">
        <v>1127</v>
      </c>
    </row>
    <row r="200" spans="1:34" s="4" customFormat="1" ht="40.5" customHeight="1" x14ac:dyDescent="0.25">
      <c r="A200" s="5" t="s">
        <v>86</v>
      </c>
      <c r="B200" s="5" t="s">
        <v>1847</v>
      </c>
      <c r="C200" s="7">
        <v>44460</v>
      </c>
      <c r="D200" s="5" t="s">
        <v>1848</v>
      </c>
      <c r="E200" s="8">
        <v>1216714175</v>
      </c>
      <c r="F200" s="5" t="s">
        <v>1849</v>
      </c>
      <c r="G200" s="5" t="s">
        <v>1847</v>
      </c>
      <c r="H200" s="5"/>
      <c r="I200" s="13"/>
      <c r="J200" s="7"/>
      <c r="K200" s="5" t="s">
        <v>4</v>
      </c>
      <c r="L200" s="5" t="s">
        <v>27</v>
      </c>
      <c r="M200" s="5" t="s">
        <v>18</v>
      </c>
      <c r="N200" s="14">
        <f ca="1">+IF(Tabla24[[#This Row],[DÍAS PENDIENTES DE EJECUCIÓN]]&lt;=0,1,($Q$1-Tabla24[[#This Row],[FECHA ACTA DE INICIO]])/(Tabla24[[#This Row],[FECHA DE TERMINACIÓN  DEL CONTRATO ]]-Tabla24[[#This Row],[FECHA ACTA DE INICIO]]))</f>
        <v>1</v>
      </c>
      <c r="O200" s="10">
        <v>10333333</v>
      </c>
      <c r="P200" s="7">
        <v>44460</v>
      </c>
      <c r="Q200" s="5" t="s">
        <v>1850</v>
      </c>
      <c r="R200" s="9">
        <f ca="1">+IF(Tabla24[[#This Row],[ESTADO ACTUAL DEL CONTRATO ]]="LIQUIDADO",0,Tabla24[[#This Row],[FECHA DE TERMINACIÓN  DEL CONTRATO ]]-$Q$1)</f>
        <v>-936</v>
      </c>
      <c r="S200" s="7">
        <v>44561</v>
      </c>
      <c r="T200" s="5" t="s">
        <v>99</v>
      </c>
      <c r="U200" s="5" t="s">
        <v>99</v>
      </c>
      <c r="V200" s="5" t="s">
        <v>99</v>
      </c>
      <c r="W200" s="4" t="s">
        <v>100</v>
      </c>
      <c r="X200" s="5"/>
      <c r="AA200" s="5" t="s">
        <v>99</v>
      </c>
      <c r="AB200" s="3" t="s">
        <v>1851</v>
      </c>
      <c r="AC200" s="7" t="s">
        <v>99</v>
      </c>
      <c r="AD200" s="7">
        <v>44460</v>
      </c>
      <c r="AE200" s="6"/>
      <c r="AF200" s="5" t="s">
        <v>99</v>
      </c>
      <c r="AG200" s="4" t="s">
        <v>1127</v>
      </c>
    </row>
    <row r="201" spans="1:34" s="4" customFormat="1" ht="40.5" customHeight="1" x14ac:dyDescent="0.25">
      <c r="A201" s="5" t="s">
        <v>86</v>
      </c>
      <c r="B201" s="5" t="s">
        <v>1852</v>
      </c>
      <c r="C201" s="7">
        <v>44460</v>
      </c>
      <c r="D201" s="5" t="s">
        <v>1853</v>
      </c>
      <c r="E201" s="8">
        <v>1037671935</v>
      </c>
      <c r="F201" s="5" t="s">
        <v>1854</v>
      </c>
      <c r="G201" s="5" t="s">
        <v>1852</v>
      </c>
      <c r="H201" s="5"/>
      <c r="I201" s="13"/>
      <c r="J201" s="7"/>
      <c r="K201" s="5" t="s">
        <v>4</v>
      </c>
      <c r="L201" s="5" t="s">
        <v>27</v>
      </c>
      <c r="M201" s="5" t="s">
        <v>25</v>
      </c>
      <c r="N201" s="14">
        <f ca="1">+IF(Tabla24[[#This Row],[DÍAS PENDIENTES DE EJECUCIÓN]]&lt;=0,1,($Q$1-Tabla24[[#This Row],[FECHA ACTA DE INICIO]])/(Tabla24[[#This Row],[FECHA DE TERMINACIÓN  DEL CONTRATO ]]-Tabla24[[#This Row],[FECHA ACTA DE INICIO]]))</f>
        <v>1</v>
      </c>
      <c r="O201" s="10">
        <v>8333333</v>
      </c>
      <c r="P201" s="7">
        <v>44460</v>
      </c>
      <c r="Q201" s="5" t="s">
        <v>1850</v>
      </c>
      <c r="R201" s="9">
        <f ca="1">+IF(Tabla24[[#This Row],[ESTADO ACTUAL DEL CONTRATO ]]="LIQUIDADO",0,Tabla24[[#This Row],[FECHA DE TERMINACIÓN  DEL CONTRATO ]]-$Q$1)</f>
        <v>-936</v>
      </c>
      <c r="S201" s="7">
        <v>44561</v>
      </c>
      <c r="T201" s="5" t="s">
        <v>99</v>
      </c>
      <c r="U201" s="5" t="s">
        <v>99</v>
      </c>
      <c r="V201" s="5" t="s">
        <v>99</v>
      </c>
      <c r="W201" s="4" t="s">
        <v>100</v>
      </c>
      <c r="X201" s="5"/>
      <c r="AA201" s="5" t="s">
        <v>99</v>
      </c>
      <c r="AB201" s="3" t="s">
        <v>1855</v>
      </c>
      <c r="AC201" s="7" t="s">
        <v>99</v>
      </c>
      <c r="AD201" s="7">
        <v>44460</v>
      </c>
      <c r="AE201" s="6"/>
      <c r="AF201" s="5" t="s">
        <v>99</v>
      </c>
      <c r="AG201" s="4" t="s">
        <v>1127</v>
      </c>
    </row>
    <row r="202" spans="1:34" s="4" customFormat="1" ht="40.5" customHeight="1" x14ac:dyDescent="0.25">
      <c r="A202" s="5" t="s">
        <v>86</v>
      </c>
      <c r="B202" s="5" t="s">
        <v>1856</v>
      </c>
      <c r="C202" s="7">
        <v>44463</v>
      </c>
      <c r="D202" s="5" t="s">
        <v>1857</v>
      </c>
      <c r="E202" s="8" t="s">
        <v>940</v>
      </c>
      <c r="F202" s="5" t="s">
        <v>1858</v>
      </c>
      <c r="G202" s="5" t="s">
        <v>1859</v>
      </c>
      <c r="H202" s="5"/>
      <c r="I202" s="13"/>
      <c r="J202" s="7"/>
      <c r="K202" s="5" t="s">
        <v>4</v>
      </c>
      <c r="L202" s="5" t="s">
        <v>9</v>
      </c>
      <c r="M202" s="5" t="s">
        <v>18</v>
      </c>
      <c r="N202" s="14">
        <f ca="1">+IF(Tabla24[[#This Row],[DÍAS PENDIENTES DE EJECUCIÓN]]&lt;=0,1,($Q$1-Tabla24[[#This Row],[FECHA ACTA DE INICIO]])/(Tabla24[[#This Row],[FECHA DE TERMINACIÓN  DEL CONTRATO ]]-Tabla24[[#This Row],[FECHA ACTA DE INICIO]]))</f>
        <v>1</v>
      </c>
      <c r="O202" s="10">
        <v>200000000</v>
      </c>
      <c r="P202" s="7">
        <v>44467</v>
      </c>
      <c r="Q202" s="5" t="s">
        <v>1860</v>
      </c>
      <c r="R202" s="9">
        <f ca="1">+IF(Tabla24[[#This Row],[ESTADO ACTUAL DEL CONTRATO ]]="LIQUIDADO",0,Tabla24[[#This Row],[FECHA DE TERMINACIÓN  DEL CONTRATO ]]-$Q$1)</f>
        <v>-936</v>
      </c>
      <c r="S202" s="7">
        <v>44561</v>
      </c>
      <c r="T202" s="5" t="s">
        <v>99</v>
      </c>
      <c r="U202" s="5" t="s">
        <v>99</v>
      </c>
      <c r="V202" s="5" t="s">
        <v>99</v>
      </c>
      <c r="W202" s="4" t="s">
        <v>100</v>
      </c>
      <c r="X202" s="5"/>
      <c r="AA202" s="5" t="s">
        <v>99</v>
      </c>
      <c r="AB202" s="23" t="s">
        <v>1861</v>
      </c>
      <c r="AC202" s="7" t="s">
        <v>99</v>
      </c>
      <c r="AD202" s="7">
        <v>44463</v>
      </c>
      <c r="AE202" s="6"/>
      <c r="AF202" s="5" t="s">
        <v>99</v>
      </c>
      <c r="AG202" s="4" t="s">
        <v>1127</v>
      </c>
    </row>
    <row r="203" spans="1:34" s="4" customFormat="1" ht="40.5" customHeight="1" x14ac:dyDescent="0.25">
      <c r="A203" s="5" t="s">
        <v>86</v>
      </c>
      <c r="B203" s="5" t="s">
        <v>197</v>
      </c>
      <c r="C203" s="7">
        <v>44470</v>
      </c>
      <c r="D203" s="5" t="s">
        <v>198</v>
      </c>
      <c r="E203" s="8" t="s">
        <v>199</v>
      </c>
      <c r="F203" s="5" t="s">
        <v>200</v>
      </c>
      <c r="G203" s="5" t="s">
        <v>201</v>
      </c>
      <c r="H203" s="5"/>
      <c r="I203" s="13"/>
      <c r="J203" s="7"/>
      <c r="K203" s="5" t="s">
        <v>4</v>
      </c>
      <c r="L203" s="5" t="s">
        <v>5</v>
      </c>
      <c r="M203" s="5" t="s">
        <v>6</v>
      </c>
      <c r="N203" s="14">
        <f ca="1">+IF(Tabla24[[#This Row],[DÍAS PENDIENTES DE EJECUCIÓN]]&lt;=0,1,($Q$1-Tabla24[[#This Row],[FECHA ACTA DE INICIO]])/(Tabla24[[#This Row],[FECHA DE TERMINACIÓN  DEL CONTRATO ]]-Tabla24[[#This Row],[FECHA ACTA DE INICIO]]))</f>
        <v>1</v>
      </c>
      <c r="O203" s="10">
        <v>11421306</v>
      </c>
      <c r="P203" s="7">
        <v>44470</v>
      </c>
      <c r="Q203" s="5" t="s">
        <v>202</v>
      </c>
      <c r="R203" s="9">
        <f ca="1">+IF(Tabla24[[#This Row],[ESTADO ACTUAL DEL CONTRATO ]]="LIQUIDADO",0,Tabla24[[#This Row],[FECHA DE TERMINACIÓN  DEL CONTRATO ]]-$Q$1)</f>
        <v>-755</v>
      </c>
      <c r="S203" s="7">
        <v>44742</v>
      </c>
      <c r="T203" s="4" t="s">
        <v>99</v>
      </c>
      <c r="U203" s="4" t="s">
        <v>99</v>
      </c>
      <c r="V203" s="4" t="s">
        <v>99</v>
      </c>
      <c r="W203" s="4" t="s">
        <v>100</v>
      </c>
      <c r="X203" s="5" t="s">
        <v>42</v>
      </c>
      <c r="Y203" s="5" t="s">
        <v>101</v>
      </c>
      <c r="Z203" s="4" t="s">
        <v>203</v>
      </c>
      <c r="AA203" s="4" t="s">
        <v>99</v>
      </c>
      <c r="AB203" s="3" t="s">
        <v>1862</v>
      </c>
      <c r="AC203" s="6" t="s">
        <v>99</v>
      </c>
      <c r="AD203" s="6">
        <v>44835</v>
      </c>
      <c r="AE203" s="4" t="s">
        <v>99</v>
      </c>
      <c r="AF203" s="5" t="s">
        <v>99</v>
      </c>
      <c r="AG203" s="4" t="s">
        <v>1127</v>
      </c>
    </row>
    <row r="204" spans="1:34" ht="45" x14ac:dyDescent="0.25">
      <c r="A204" s="5" t="s">
        <v>86</v>
      </c>
      <c r="B204" s="5" t="s">
        <v>205</v>
      </c>
      <c r="C204" s="7">
        <v>44470</v>
      </c>
      <c r="D204" s="5" t="s">
        <v>206</v>
      </c>
      <c r="E204" s="8" t="s">
        <v>207</v>
      </c>
      <c r="F204" s="5" t="s">
        <v>208</v>
      </c>
      <c r="G204" s="5" t="s">
        <v>209</v>
      </c>
      <c r="H204" s="5"/>
      <c r="I204" s="13"/>
      <c r="J204" s="7"/>
      <c r="K204" s="5" t="s">
        <v>12</v>
      </c>
      <c r="L204" s="5" t="s">
        <v>9</v>
      </c>
      <c r="M204" s="5" t="s">
        <v>18</v>
      </c>
      <c r="N204" s="14">
        <f ca="1">+IF(Tabla24[[#This Row],[DÍAS PENDIENTES DE EJECUCIÓN]]&lt;=0,1,($Q$1-Tabla24[[#This Row],[FECHA ACTA DE INICIO]])/(Tabla24[[#This Row],[FECHA DE TERMINACIÓN  DEL CONTRATO ]]-Tabla24[[#This Row],[FECHA ACTA DE INICIO]]))</f>
        <v>1</v>
      </c>
      <c r="O204" s="10">
        <v>29732590</v>
      </c>
      <c r="P204" s="7">
        <v>44473</v>
      </c>
      <c r="Q204" s="5" t="s">
        <v>210</v>
      </c>
      <c r="R204" s="9">
        <f ca="1">+IF(Tabla24[[#This Row],[ESTADO ACTUAL DEL CONTRATO ]]="LIQUIDADO",0,Tabla24[[#This Row],[FECHA DE TERMINACIÓN  DEL CONTRATO ]]-$Q$1)</f>
        <v>-846</v>
      </c>
      <c r="S204" s="7">
        <v>44651</v>
      </c>
      <c r="T204" s="4" t="s">
        <v>211</v>
      </c>
      <c r="U204" s="4" t="s">
        <v>99</v>
      </c>
      <c r="V204" s="5" t="s">
        <v>213</v>
      </c>
      <c r="W204" s="4" t="s">
        <v>100</v>
      </c>
      <c r="X204" s="5" t="s">
        <v>42</v>
      </c>
      <c r="Y204" s="5" t="s">
        <v>101</v>
      </c>
      <c r="Z204" s="4" t="s">
        <v>203</v>
      </c>
      <c r="AA204" s="4" t="s">
        <v>99</v>
      </c>
      <c r="AB204" s="3" t="s">
        <v>214</v>
      </c>
      <c r="AC204" s="6" t="s">
        <v>99</v>
      </c>
      <c r="AD204" s="6">
        <v>44470</v>
      </c>
      <c r="AE204" s="4" t="s">
        <v>99</v>
      </c>
      <c r="AF204" s="5" t="s">
        <v>99</v>
      </c>
      <c r="AG204" s="4" t="s">
        <v>1127</v>
      </c>
      <c r="AH204" s="4"/>
    </row>
    <row r="205" spans="1:34" ht="45" x14ac:dyDescent="0.25">
      <c r="A205" s="5" t="s">
        <v>86</v>
      </c>
      <c r="B205" s="5" t="s">
        <v>205</v>
      </c>
      <c r="C205" s="7">
        <v>44470</v>
      </c>
      <c r="D205" s="5" t="s">
        <v>206</v>
      </c>
      <c r="E205" s="8" t="s">
        <v>207</v>
      </c>
      <c r="F205" s="5" t="s">
        <v>208</v>
      </c>
      <c r="G205" s="5" t="s">
        <v>209</v>
      </c>
      <c r="H205" s="5"/>
      <c r="I205" s="13"/>
      <c r="J205" s="7"/>
      <c r="K205" s="5" t="s">
        <v>12</v>
      </c>
      <c r="L205" s="5" t="s">
        <v>9</v>
      </c>
      <c r="M205" s="5" t="s">
        <v>18</v>
      </c>
      <c r="N205" s="14">
        <f ca="1">+IF(Tabla24[[#This Row],[DÍAS PENDIENTES DE EJECUCIÓN]]&lt;=0,1,($Q$1-Tabla24[[#This Row],[FECHA ACTA DE INICIO]])/(Tabla24[[#This Row],[FECHA DE TERMINACIÓN  DEL CONTRATO ]]-Tabla24[[#This Row],[FECHA ACTA DE INICIO]]))</f>
        <v>1</v>
      </c>
      <c r="O205" s="10">
        <v>29732590</v>
      </c>
      <c r="P205" s="7">
        <v>44473</v>
      </c>
      <c r="Q205" s="5" t="s">
        <v>210</v>
      </c>
      <c r="R205" s="9">
        <f ca="1">+IF(Tabla24[[#This Row],[ESTADO ACTUAL DEL CONTRATO ]]="LIQUIDADO",0,Tabla24[[#This Row],[FECHA DE TERMINACIÓN  DEL CONTRATO ]]-$Q$1)</f>
        <v>-846</v>
      </c>
      <c r="S205" s="7">
        <v>44651</v>
      </c>
      <c r="T205" s="5" t="s">
        <v>211</v>
      </c>
      <c r="U205" s="5" t="s">
        <v>212</v>
      </c>
      <c r="V205" s="5" t="s">
        <v>213</v>
      </c>
      <c r="W205" s="4" t="s">
        <v>100</v>
      </c>
      <c r="X205" s="5" t="s">
        <v>42</v>
      </c>
      <c r="Y205" s="4" t="s">
        <v>101</v>
      </c>
      <c r="Z205" s="4" t="s">
        <v>203</v>
      </c>
      <c r="AA205" s="5" t="s">
        <v>99</v>
      </c>
      <c r="AB205" s="3" t="s">
        <v>214</v>
      </c>
      <c r="AC205" s="7" t="s">
        <v>99</v>
      </c>
      <c r="AD205" s="7">
        <v>44470</v>
      </c>
      <c r="AE205" s="4" t="s">
        <v>99</v>
      </c>
      <c r="AF205" s="5" t="s">
        <v>99</v>
      </c>
      <c r="AG205" s="4" t="s">
        <v>1127</v>
      </c>
      <c r="AH205" s="4"/>
    </row>
    <row r="206" spans="1:34" ht="45" x14ac:dyDescent="0.25">
      <c r="A206" s="5" t="s">
        <v>86</v>
      </c>
      <c r="B206" s="5" t="s">
        <v>1863</v>
      </c>
      <c r="C206" s="7">
        <v>44489</v>
      </c>
      <c r="D206" s="5" t="s">
        <v>483</v>
      </c>
      <c r="E206" s="8">
        <v>1152209295</v>
      </c>
      <c r="F206" s="5" t="s">
        <v>477</v>
      </c>
      <c r="G206" s="5" t="s">
        <v>1863</v>
      </c>
      <c r="H206" s="5"/>
      <c r="I206" s="13"/>
      <c r="J206" s="7"/>
      <c r="K206" s="5" t="s">
        <v>4</v>
      </c>
      <c r="L206" s="5" t="s">
        <v>27</v>
      </c>
      <c r="M206" s="5" t="s">
        <v>25</v>
      </c>
      <c r="N206" s="14">
        <f ca="1">+IF(Tabla24[[#This Row],[DÍAS PENDIENTES DE EJECUCIÓN]]&lt;=0,1,($Q$1-Tabla24[[#This Row],[FECHA ACTA DE INICIO]])/(Tabla24[[#This Row],[FECHA DE TERMINACIÓN  DEL CONTRATO ]]-Tabla24[[#This Row],[FECHA ACTA DE INICIO]]))</f>
        <v>1</v>
      </c>
      <c r="O206" s="10">
        <v>10800000</v>
      </c>
      <c r="P206" s="7">
        <v>44489</v>
      </c>
      <c r="Q206" s="5" t="s">
        <v>1864</v>
      </c>
      <c r="R206" s="9">
        <f ca="1">+IF(Tabla24[[#This Row],[ESTADO ACTUAL DEL CONTRATO ]]="LIQUIDADO","OK",Tabla24[[#This Row],[FECHA DE TERMINACIÓN  DEL CONTRATO ]]-$Q$1)</f>
        <v>-936</v>
      </c>
      <c r="S206" s="7">
        <v>44561</v>
      </c>
      <c r="T206" s="4" t="s">
        <v>99</v>
      </c>
      <c r="U206" s="4" t="s">
        <v>99</v>
      </c>
      <c r="V206" s="5" t="s">
        <v>99</v>
      </c>
      <c r="W206" s="4" t="s">
        <v>100</v>
      </c>
      <c r="X206" s="5"/>
      <c r="Y206" s="5"/>
      <c r="Z206" s="4"/>
      <c r="AA206" s="4"/>
      <c r="AB206" s="3"/>
      <c r="AC206" s="6"/>
      <c r="AD206" s="6">
        <v>44489</v>
      </c>
      <c r="AE206" s="4"/>
      <c r="AF206" s="5"/>
      <c r="AG206" s="4" t="s">
        <v>1127</v>
      </c>
      <c r="AH206" s="4"/>
    </row>
    <row r="207" spans="1:34" ht="45" x14ac:dyDescent="0.25">
      <c r="A207" s="5" t="s">
        <v>86</v>
      </c>
      <c r="B207" s="5" t="s">
        <v>215</v>
      </c>
      <c r="C207" s="7">
        <v>44504</v>
      </c>
      <c r="D207" s="5" t="s">
        <v>216</v>
      </c>
      <c r="E207" s="8" t="s">
        <v>217</v>
      </c>
      <c r="F207" s="5" t="s">
        <v>218</v>
      </c>
      <c r="G207" s="5" t="s">
        <v>215</v>
      </c>
      <c r="H207" s="5"/>
      <c r="I207" s="13"/>
      <c r="J207" s="7"/>
      <c r="K207" s="5" t="s">
        <v>4</v>
      </c>
      <c r="L207" s="5" t="s">
        <v>9</v>
      </c>
      <c r="M207" s="5" t="s">
        <v>22</v>
      </c>
      <c r="N207" s="14">
        <f ca="1">+IF(Tabla24[[#This Row],[DÍAS PENDIENTES DE EJECUCIÓN]]&lt;=0,1,($Q$1-Tabla24[[#This Row],[FECHA ACTA DE INICIO]])/(Tabla24[[#This Row],[FECHA DE TERMINACIÓN  DEL CONTRATO ]]-Tabla24[[#This Row],[FECHA ACTA DE INICIO]]))</f>
        <v>1</v>
      </c>
      <c r="O207" s="10">
        <v>35700000</v>
      </c>
      <c r="P207" s="7">
        <v>44508</v>
      </c>
      <c r="Q207" s="5" t="s">
        <v>219</v>
      </c>
      <c r="R207" s="9">
        <f ca="1">+IF(Tabla24[[#This Row],[ESTADO ACTUAL DEL CONTRATO ]]="LIQUIDADO",0,Tabla24[[#This Row],[FECHA DE TERMINACIÓN  DEL CONTRATO ]]-$Q$1)</f>
        <v>-959</v>
      </c>
      <c r="S207" s="7">
        <v>44538</v>
      </c>
      <c r="T207" s="4" t="s">
        <v>99</v>
      </c>
      <c r="U207" s="4" t="s">
        <v>99</v>
      </c>
      <c r="V207" s="4" t="s">
        <v>99</v>
      </c>
      <c r="W207" s="4" t="s">
        <v>100</v>
      </c>
      <c r="X207" s="5" t="s">
        <v>26</v>
      </c>
      <c r="Y207" s="5" t="s">
        <v>101</v>
      </c>
      <c r="Z207" s="5" t="s">
        <v>151</v>
      </c>
      <c r="AA207" s="4" t="s">
        <v>99</v>
      </c>
      <c r="AB207" s="3" t="s">
        <v>220</v>
      </c>
      <c r="AC207" s="6" t="s">
        <v>99</v>
      </c>
      <c r="AD207" s="6">
        <v>44869</v>
      </c>
      <c r="AE207" s="4" t="s">
        <v>99</v>
      </c>
      <c r="AF207" s="5" t="s">
        <v>99</v>
      </c>
      <c r="AG207" s="4" t="s">
        <v>1127</v>
      </c>
      <c r="AH207" s="4"/>
    </row>
    <row r="208" spans="1:34" ht="60" x14ac:dyDescent="0.25">
      <c r="A208" s="5" t="s">
        <v>86</v>
      </c>
      <c r="B208" s="5" t="s">
        <v>1865</v>
      </c>
      <c r="C208" s="7">
        <v>44502</v>
      </c>
      <c r="D208" s="5" t="s">
        <v>1866</v>
      </c>
      <c r="E208" s="8">
        <v>1017138233</v>
      </c>
      <c r="F208" s="5" t="s">
        <v>1867</v>
      </c>
      <c r="G208" s="5" t="s">
        <v>1865</v>
      </c>
      <c r="H208" s="5"/>
      <c r="I208" s="13"/>
      <c r="J208" s="7"/>
      <c r="K208" s="5" t="s">
        <v>4</v>
      </c>
      <c r="L208" s="5" t="s">
        <v>27</v>
      </c>
      <c r="M208" s="5" t="s">
        <v>25</v>
      </c>
      <c r="N208" s="14">
        <f ca="1">+IF(Tabla24[[#This Row],[DÍAS PENDIENTES DE EJECUCIÓN]]&lt;=0,1,($Q$1-Tabla24[[#This Row],[FECHA ACTA DE INICIO]])/(Tabla24[[#This Row],[FECHA DE TERMINACIÓN  DEL CONTRATO ]]-Tabla24[[#This Row],[FECHA ACTA DE INICIO]]))</f>
        <v>1</v>
      </c>
      <c r="O208" s="10">
        <v>12390000</v>
      </c>
      <c r="P208" s="7">
        <v>44502</v>
      </c>
      <c r="Q208" s="5" t="s">
        <v>1868</v>
      </c>
      <c r="R208" s="9">
        <f ca="1">+IF(Tabla24[[#This Row],[ESTADO ACTUAL DEL CONTRATO ]]="LIQUIDADO","OK",Tabla24[[#This Row],[FECHA DE TERMINACIÓN  DEL CONTRATO ]]-$Q$1)</f>
        <v>-936</v>
      </c>
      <c r="S208" s="7">
        <v>44561</v>
      </c>
      <c r="T208" s="4" t="s">
        <v>99</v>
      </c>
      <c r="U208" s="4" t="s">
        <v>99</v>
      </c>
      <c r="V208" s="4" t="s">
        <v>99</v>
      </c>
      <c r="W208" s="4" t="s">
        <v>100</v>
      </c>
      <c r="X208" s="5"/>
      <c r="Y208" s="5"/>
      <c r="Z208" s="5"/>
      <c r="AA208" s="4"/>
      <c r="AB208" s="3" t="s">
        <v>1869</v>
      </c>
      <c r="AC208" s="6"/>
      <c r="AD208" s="6">
        <v>44502</v>
      </c>
      <c r="AE208" s="4"/>
      <c r="AF208" s="5"/>
      <c r="AG208" s="4" t="s">
        <v>1127</v>
      </c>
      <c r="AH208" s="4"/>
    </row>
    <row r="209" spans="1:34" ht="45" x14ac:dyDescent="0.25">
      <c r="A209" s="5" t="s">
        <v>86</v>
      </c>
      <c r="B209" s="5" t="s">
        <v>1870</v>
      </c>
      <c r="C209" s="7">
        <v>44502</v>
      </c>
      <c r="D209" s="5" t="s">
        <v>448</v>
      </c>
      <c r="E209" s="8">
        <v>1017245959</v>
      </c>
      <c r="F209" s="5" t="s">
        <v>1871</v>
      </c>
      <c r="G209" s="5" t="s">
        <v>1870</v>
      </c>
      <c r="H209" s="5"/>
      <c r="I209" s="13"/>
      <c r="J209" s="7"/>
      <c r="K209" s="5" t="s">
        <v>4</v>
      </c>
      <c r="L209" s="5" t="s">
        <v>27</v>
      </c>
      <c r="M209" s="5" t="s">
        <v>25</v>
      </c>
      <c r="N209" s="14">
        <f ca="1">+IF(Tabla24[[#This Row],[DÍAS PENDIENTES DE EJECUCIÓN]]&lt;=0,1,($Q$1-Tabla24[[#This Row],[FECHA ACTA DE INICIO]])/(Tabla24[[#This Row],[FECHA DE TERMINACIÓN  DEL CONTRATO ]]-Tabla24[[#This Row],[FECHA ACTA DE INICIO]]))</f>
        <v>1</v>
      </c>
      <c r="O209" s="10">
        <v>4060000</v>
      </c>
      <c r="P209" s="7">
        <v>44503</v>
      </c>
      <c r="Q209" s="5" t="s">
        <v>1872</v>
      </c>
      <c r="R209" s="9">
        <f ca="1">+IF(Tabla24[[#This Row],[ESTADO ACTUAL DEL CONTRATO ]]="LIQUIDADO","OK",Tabla24[[#This Row],[FECHA DE TERMINACIÓN  DEL CONTRATO ]]-$Q$1)</f>
        <v>-936</v>
      </c>
      <c r="S209" s="7">
        <v>44561</v>
      </c>
      <c r="T209" s="4" t="s">
        <v>99</v>
      </c>
      <c r="U209" s="4" t="s">
        <v>99</v>
      </c>
      <c r="V209" s="4" t="s">
        <v>99</v>
      </c>
      <c r="W209" s="4" t="s">
        <v>100</v>
      </c>
      <c r="X209" s="5"/>
      <c r="Y209" s="5"/>
      <c r="Z209" s="5"/>
      <c r="AA209" s="4"/>
      <c r="AB209" s="3" t="s">
        <v>1873</v>
      </c>
      <c r="AC209" s="6"/>
      <c r="AD209" s="6">
        <v>44502</v>
      </c>
      <c r="AE209" s="4"/>
      <c r="AF209" s="5"/>
      <c r="AG209" s="4" t="s">
        <v>1127</v>
      </c>
      <c r="AH209" s="4"/>
    </row>
    <row r="210" spans="1:34" ht="45" x14ac:dyDescent="0.25">
      <c r="A210" s="5" t="s">
        <v>86</v>
      </c>
      <c r="B210" s="5" t="s">
        <v>1874</v>
      </c>
      <c r="C210" s="7">
        <v>44508</v>
      </c>
      <c r="D210" s="5" t="s">
        <v>1875</v>
      </c>
      <c r="E210" s="8">
        <v>3522395</v>
      </c>
      <c r="F210" s="5" t="s">
        <v>1876</v>
      </c>
      <c r="G210" s="5" t="s">
        <v>1874</v>
      </c>
      <c r="H210" s="5"/>
      <c r="I210" s="13"/>
      <c r="J210" s="7"/>
      <c r="K210" s="5" t="s">
        <v>4</v>
      </c>
      <c r="L210" s="5" t="s">
        <v>27</v>
      </c>
      <c r="M210" s="5" t="s">
        <v>18</v>
      </c>
      <c r="N210" s="14">
        <f ca="1">+IF(Tabla24[[#This Row],[DÍAS PENDIENTES DE EJECUCIÓN]]&lt;=0,1,($Q$1-Tabla24[[#This Row],[FECHA ACTA DE INICIO]])/(Tabla24[[#This Row],[FECHA DE TERMINACIÓN  DEL CONTRATO ]]-Tabla24[[#This Row],[FECHA ACTA DE INICIO]]))</f>
        <v>1</v>
      </c>
      <c r="O210" s="10">
        <v>10355000</v>
      </c>
      <c r="P210" s="7">
        <v>44508</v>
      </c>
      <c r="Q210" s="5" t="s">
        <v>1877</v>
      </c>
      <c r="R210" s="9">
        <f ca="1">+IF(Tabla24[[#This Row],[ESTADO ACTUAL DEL CONTRATO ]]="LIQUIDADO","OK",Tabla24[[#This Row],[FECHA DE TERMINACIÓN  DEL CONTRATO ]]-$Q$1)</f>
        <v>-936</v>
      </c>
      <c r="S210" s="7">
        <v>44561</v>
      </c>
      <c r="T210" s="4" t="s">
        <v>99</v>
      </c>
      <c r="U210" s="4" t="s">
        <v>99</v>
      </c>
      <c r="V210" s="4" t="s">
        <v>99</v>
      </c>
      <c r="W210" s="4" t="s">
        <v>100</v>
      </c>
      <c r="X210" s="5"/>
      <c r="Y210" s="5"/>
      <c r="Z210" s="5"/>
      <c r="AA210" s="4"/>
      <c r="AB210" s="3" t="s">
        <v>1878</v>
      </c>
      <c r="AC210" s="6"/>
      <c r="AD210" s="6">
        <v>44508</v>
      </c>
      <c r="AE210" s="4"/>
      <c r="AF210" s="5"/>
      <c r="AG210" s="4" t="s">
        <v>1127</v>
      </c>
      <c r="AH210" s="4"/>
    </row>
    <row r="211" spans="1:34" ht="45" x14ac:dyDescent="0.25">
      <c r="A211" s="5" t="s">
        <v>86</v>
      </c>
      <c r="B211" s="5" t="s">
        <v>1879</v>
      </c>
      <c r="C211" s="7">
        <v>44508</v>
      </c>
      <c r="D211" s="5" t="s">
        <v>1880</v>
      </c>
      <c r="E211" s="8">
        <v>1152457577</v>
      </c>
      <c r="F211" s="5" t="s">
        <v>1881</v>
      </c>
      <c r="G211" s="5" t="s">
        <v>1879</v>
      </c>
      <c r="H211" s="5"/>
      <c r="I211" s="13"/>
      <c r="J211" s="7"/>
      <c r="K211" s="5" t="s">
        <v>4</v>
      </c>
      <c r="L211" s="5" t="s">
        <v>27</v>
      </c>
      <c r="M211" s="5" t="s">
        <v>25</v>
      </c>
      <c r="N211" s="14">
        <f ca="1">+IF(Tabla24[[#This Row],[DÍAS PENDIENTES DE EJECUCIÓN]]&lt;=0,1,($Q$1-Tabla24[[#This Row],[FECHA ACTA DE INICIO]])/(Tabla24[[#This Row],[FECHA DE TERMINACIÓN  DEL CONTRATO ]]-Tabla24[[#This Row],[FECHA ACTA DE INICIO]]))</f>
        <v>1</v>
      </c>
      <c r="O211" s="10">
        <v>4680000</v>
      </c>
      <c r="P211" s="7">
        <v>44509</v>
      </c>
      <c r="Q211" s="5" t="s">
        <v>1882</v>
      </c>
      <c r="R211" s="9">
        <f ca="1">+IF(Tabla24[[#This Row],[ESTADO ACTUAL DEL CONTRATO ]]="LIQUIDADO","OK",Tabla24[[#This Row],[FECHA DE TERMINACIÓN  DEL CONTRATO ]]-$Q$1)</f>
        <v>-936</v>
      </c>
      <c r="S211" s="7">
        <v>44561</v>
      </c>
      <c r="T211" s="4" t="s">
        <v>99</v>
      </c>
      <c r="U211" s="4" t="s">
        <v>99</v>
      </c>
      <c r="V211" s="4" t="s">
        <v>99</v>
      </c>
      <c r="W211" s="4" t="s">
        <v>100</v>
      </c>
      <c r="X211" s="5"/>
      <c r="Y211" s="5"/>
      <c r="Z211" s="5"/>
      <c r="AA211" s="4"/>
      <c r="AB211" s="3" t="s">
        <v>1883</v>
      </c>
      <c r="AC211" s="6"/>
      <c r="AD211" s="6">
        <v>44508</v>
      </c>
      <c r="AE211" s="4"/>
      <c r="AF211" s="5"/>
      <c r="AG211" s="4" t="s">
        <v>1127</v>
      </c>
      <c r="AH211" s="4"/>
    </row>
    <row r="212" spans="1:34" ht="45" x14ac:dyDescent="0.25">
      <c r="A212" s="5" t="s">
        <v>86</v>
      </c>
      <c r="B212" s="5" t="s">
        <v>221</v>
      </c>
      <c r="C212" s="7">
        <v>44519</v>
      </c>
      <c r="D212" s="5" t="s">
        <v>222</v>
      </c>
      <c r="E212" s="8" t="s">
        <v>223</v>
      </c>
      <c r="F212" s="5" t="s">
        <v>224</v>
      </c>
      <c r="G212" s="5" t="s">
        <v>225</v>
      </c>
      <c r="H212" s="5"/>
      <c r="I212" s="13"/>
      <c r="J212" s="7"/>
      <c r="K212" s="5" t="s">
        <v>4</v>
      </c>
      <c r="L212" s="5" t="s">
        <v>9</v>
      </c>
      <c r="M212" s="5" t="s">
        <v>22</v>
      </c>
      <c r="N212" s="14">
        <f ca="1">+IF(Tabla24[[#This Row],[DÍAS PENDIENTES DE EJECUCIÓN]]&lt;=0,1,($Q$1-Tabla24[[#This Row],[FECHA ACTA DE INICIO]])/(Tabla24[[#This Row],[FECHA DE TERMINACIÓN  DEL CONTRATO ]]-Tabla24[[#This Row],[FECHA ACTA DE INICIO]]))</f>
        <v>1</v>
      </c>
      <c r="O212" s="10">
        <v>27844300.75</v>
      </c>
      <c r="P212" s="7">
        <v>44534</v>
      </c>
      <c r="Q212" s="5" t="s">
        <v>226</v>
      </c>
      <c r="R212" s="9">
        <f ca="1">+IF(Tabla24[[#This Row],[ESTADO ACTUAL DEL CONTRATO ]]="LIQUIDADO",0,Tabla24[[#This Row],[FECHA DE TERMINACIÓN  DEL CONTRATO ]]-$Q$1)</f>
        <v>-953</v>
      </c>
      <c r="S212" s="7">
        <v>44544</v>
      </c>
      <c r="T212" s="4" t="s">
        <v>99</v>
      </c>
      <c r="U212" s="4" t="s">
        <v>99</v>
      </c>
      <c r="V212" s="4" t="s">
        <v>99</v>
      </c>
      <c r="W212" s="4" t="s">
        <v>100</v>
      </c>
      <c r="X212" s="5" t="s">
        <v>42</v>
      </c>
      <c r="Y212" s="5" t="s">
        <v>101</v>
      </c>
      <c r="Z212" s="5" t="s">
        <v>203</v>
      </c>
      <c r="AA212" s="4" t="s">
        <v>99</v>
      </c>
      <c r="AB212" s="3" t="s">
        <v>227</v>
      </c>
      <c r="AC212" s="6" t="s">
        <v>99</v>
      </c>
      <c r="AD212" s="6">
        <v>44519</v>
      </c>
      <c r="AE212" s="4" t="s">
        <v>99</v>
      </c>
      <c r="AF212" s="5" t="s">
        <v>99</v>
      </c>
      <c r="AG212" s="4" t="s">
        <v>1127</v>
      </c>
      <c r="AH212" s="4"/>
    </row>
    <row r="213" spans="1:34" ht="45" x14ac:dyDescent="0.25">
      <c r="A213" s="5" t="s">
        <v>86</v>
      </c>
      <c r="B213" s="5" t="s">
        <v>228</v>
      </c>
      <c r="C213" s="7">
        <v>44531</v>
      </c>
      <c r="D213" s="5" t="s">
        <v>1884</v>
      </c>
      <c r="E213" s="8" t="s">
        <v>230</v>
      </c>
      <c r="F213" s="5" t="s">
        <v>231</v>
      </c>
      <c r="G213" s="5" t="s">
        <v>232</v>
      </c>
      <c r="H213" s="5"/>
      <c r="I213" s="13"/>
      <c r="J213" s="7"/>
      <c r="K213" s="5" t="s">
        <v>4</v>
      </c>
      <c r="L213" s="5" t="s">
        <v>9</v>
      </c>
      <c r="M213" s="5" t="s">
        <v>22</v>
      </c>
      <c r="N213" s="14">
        <f ca="1">+IF(Tabla24[[#This Row],[DÍAS PENDIENTES DE EJECUCIÓN]]&lt;=0,1,($Q$1-Tabla24[[#This Row],[FECHA ACTA DE INICIO]])/(Tabla24[[#This Row],[FECHA DE TERMINACIÓN  DEL CONTRATO ]]-Tabla24[[#This Row],[FECHA ACTA DE INICIO]]))</f>
        <v>1</v>
      </c>
      <c r="O213" s="10">
        <v>8277520</v>
      </c>
      <c r="P213" s="7">
        <v>44531</v>
      </c>
      <c r="Q213" s="5" t="s">
        <v>233</v>
      </c>
      <c r="R213" s="9">
        <f ca="1">+IF(Tabla24[[#This Row],[ESTADO ACTUAL DEL CONTRATO ]]="LIQUIDADO",0,Tabla24[[#This Row],[FECHA DE TERMINACIÓN  DEL CONTRATO ]]-$Q$1)</f>
        <v>-936</v>
      </c>
      <c r="S213" s="7">
        <v>44561</v>
      </c>
      <c r="T213" s="4" t="s">
        <v>99</v>
      </c>
      <c r="U213" s="4" t="s">
        <v>99</v>
      </c>
      <c r="V213" s="4" t="s">
        <v>99</v>
      </c>
      <c r="W213" s="4" t="s">
        <v>100</v>
      </c>
      <c r="X213" s="5" t="s">
        <v>42</v>
      </c>
      <c r="Y213" s="5" t="s">
        <v>101</v>
      </c>
      <c r="Z213" s="5" t="s">
        <v>203</v>
      </c>
      <c r="AA213" s="4" t="s">
        <v>99</v>
      </c>
      <c r="AB213" s="3" t="s">
        <v>234</v>
      </c>
      <c r="AC213" s="6" t="s">
        <v>99</v>
      </c>
      <c r="AD213" s="6">
        <v>44896</v>
      </c>
      <c r="AE213" s="4" t="s">
        <v>99</v>
      </c>
      <c r="AF213" s="5" t="s">
        <v>99</v>
      </c>
      <c r="AG213" s="4" t="s">
        <v>1127</v>
      </c>
      <c r="AH213" s="4"/>
    </row>
    <row r="214" spans="1:34" ht="30" x14ac:dyDescent="0.25">
      <c r="A214" s="5" t="s">
        <v>86</v>
      </c>
      <c r="B214" s="5" t="s">
        <v>1885</v>
      </c>
      <c r="C214" s="7">
        <v>44526</v>
      </c>
      <c r="D214" s="5" t="s">
        <v>1886</v>
      </c>
      <c r="E214" s="8">
        <v>7179342</v>
      </c>
      <c r="F214" s="5" t="s">
        <v>1887</v>
      </c>
      <c r="G214" s="5" t="s">
        <v>1888</v>
      </c>
      <c r="H214" s="5"/>
      <c r="I214" s="13"/>
      <c r="J214" s="7"/>
      <c r="K214" s="5" t="s">
        <v>4</v>
      </c>
      <c r="L214" s="5" t="s">
        <v>9</v>
      </c>
      <c r="M214" s="5" t="s">
        <v>28</v>
      </c>
      <c r="N214" s="14">
        <f ca="1">+IF(Tabla24[[#This Row],[DÍAS PENDIENTES DE EJECUCIÓN]]&lt;=0,1,($Q$1-Tabla24[[#This Row],[FECHA ACTA DE INICIO]])/(Tabla24[[#This Row],[FECHA DE TERMINACIÓN  DEL CONTRATO ]]-Tabla24[[#This Row],[FECHA ACTA DE INICIO]]))</f>
        <v>32.200000000000003</v>
      </c>
      <c r="O214" s="10">
        <v>18960000</v>
      </c>
      <c r="P214" s="7">
        <v>44531</v>
      </c>
      <c r="Q214" s="5" t="s">
        <v>848</v>
      </c>
      <c r="R214" s="9" t="str">
        <f>+IF(Tabla24[[#This Row],[ESTADO ACTUAL DEL CONTRATO ]]="LIQUIDADO","OK",Tabla24[[#This Row],[FECHA DE TERMINACIÓN  DEL CONTRATO ]]-$Q$1)</f>
        <v>OK</v>
      </c>
      <c r="S214" s="7">
        <v>44561</v>
      </c>
      <c r="T214" s="4" t="s">
        <v>99</v>
      </c>
      <c r="U214" s="4" t="s">
        <v>99</v>
      </c>
      <c r="V214" s="4" t="s">
        <v>99</v>
      </c>
      <c r="W214" s="4" t="s">
        <v>100</v>
      </c>
      <c r="X214" s="5"/>
      <c r="Y214" s="5"/>
      <c r="Z214" s="5"/>
      <c r="AA214" s="4"/>
      <c r="AB214" s="3" t="s">
        <v>1889</v>
      </c>
      <c r="AC214" s="6"/>
      <c r="AD214" s="6">
        <v>44526</v>
      </c>
      <c r="AE214" s="4"/>
      <c r="AF214" s="5"/>
      <c r="AG214" s="4" t="s">
        <v>1127</v>
      </c>
      <c r="AH214" s="4"/>
    </row>
    <row r="215" spans="1:34" ht="45" x14ac:dyDescent="0.25">
      <c r="A215" s="5" t="s">
        <v>86</v>
      </c>
      <c r="B215" s="5" t="s">
        <v>1890</v>
      </c>
      <c r="C215" s="7">
        <v>44531</v>
      </c>
      <c r="D215" s="5" t="s">
        <v>337</v>
      </c>
      <c r="E215" s="8">
        <v>1116254457</v>
      </c>
      <c r="F215" s="5" t="s">
        <v>1891</v>
      </c>
      <c r="G215" s="5" t="s">
        <v>1890</v>
      </c>
      <c r="H215" s="5"/>
      <c r="I215" s="13"/>
      <c r="J215" s="7"/>
      <c r="K215" s="5" t="s">
        <v>4</v>
      </c>
      <c r="L215" s="5" t="s">
        <v>27</v>
      </c>
      <c r="M215" s="5" t="s">
        <v>18</v>
      </c>
      <c r="N215" s="14">
        <f ca="1">+IF(Tabla24[[#This Row],[DÍAS PENDIENTES DE EJECUCIÓN]]&lt;=0,1,($Q$1-Tabla24[[#This Row],[FECHA ACTA DE INICIO]])/(Tabla24[[#This Row],[FECHA DE TERMINACIÓN  DEL CONTRATO ]]-Tabla24[[#This Row],[FECHA ACTA DE INICIO]]))</f>
        <v>1</v>
      </c>
      <c r="O215" s="10">
        <v>2700000</v>
      </c>
      <c r="P215" s="7">
        <v>44531</v>
      </c>
      <c r="Q215" s="5" t="s">
        <v>1892</v>
      </c>
      <c r="R215" s="9">
        <f ca="1">+IF(Tabla24[[#This Row],[ESTADO ACTUAL DEL CONTRATO ]]="LIQUIDADO",0,Tabla24[[#This Row],[FECHA DE TERMINACIÓN  DEL CONTRATO ]]-$Q$1)</f>
        <v>-936</v>
      </c>
      <c r="S215" s="7">
        <v>44561</v>
      </c>
      <c r="T215" s="5" t="s">
        <v>99</v>
      </c>
      <c r="U215" s="5" t="s">
        <v>99</v>
      </c>
      <c r="V215" s="5" t="s">
        <v>99</v>
      </c>
      <c r="W215" s="4" t="s">
        <v>100</v>
      </c>
      <c r="X215" s="5"/>
      <c r="Y215" s="4"/>
      <c r="Z215" s="4"/>
      <c r="AA215" s="5" t="s">
        <v>99</v>
      </c>
      <c r="AB215" s="3" t="s">
        <v>1893</v>
      </c>
      <c r="AC215" s="7" t="s">
        <v>99</v>
      </c>
      <c r="AD215" s="7">
        <v>44531</v>
      </c>
      <c r="AE215" s="6"/>
      <c r="AF215" s="5" t="s">
        <v>99</v>
      </c>
      <c r="AG215" s="4" t="s">
        <v>1127</v>
      </c>
      <c r="AH215" s="4"/>
    </row>
    <row r="216" spans="1:34" ht="45" x14ac:dyDescent="0.25">
      <c r="A216" s="5" t="s">
        <v>86</v>
      </c>
      <c r="B216" s="5" t="s">
        <v>1894</v>
      </c>
      <c r="C216" s="7">
        <v>44539</v>
      </c>
      <c r="D216" s="5" t="s">
        <v>249</v>
      </c>
      <c r="E216" s="8">
        <v>1017207015</v>
      </c>
      <c r="F216" s="5" t="s">
        <v>803</v>
      </c>
      <c r="G216" s="5" t="s">
        <v>1894</v>
      </c>
      <c r="H216" s="5"/>
      <c r="I216" s="13"/>
      <c r="J216" s="7"/>
      <c r="K216" s="5" t="s">
        <v>4</v>
      </c>
      <c r="L216" s="5" t="s">
        <v>27</v>
      </c>
      <c r="M216" s="5" t="s">
        <v>18</v>
      </c>
      <c r="N216" s="14">
        <f ca="1">+IF(Tabla24[[#This Row],[DÍAS PENDIENTES DE EJECUCIÓN]]&lt;=0,1,($Q$1-Tabla24[[#This Row],[FECHA ACTA DE INICIO]])/(Tabla24[[#This Row],[FECHA DE TERMINACIÓN  DEL CONTRATO ]]-Tabla24[[#This Row],[FECHA ACTA DE INICIO]]))</f>
        <v>1</v>
      </c>
      <c r="O216" s="10">
        <v>4485000</v>
      </c>
      <c r="P216" s="7">
        <v>44539</v>
      </c>
      <c r="Q216" s="5" t="s">
        <v>1895</v>
      </c>
      <c r="R216" s="9">
        <f ca="1">+IF(Tabla24[[#This Row],[ESTADO ACTUAL DEL CONTRATO ]]="LIQUIDADO",0,Tabla24[[#This Row],[FECHA DE TERMINACIÓN  DEL CONTRATO ]]-$Q$1)</f>
        <v>-936</v>
      </c>
      <c r="S216" s="7">
        <v>44561</v>
      </c>
      <c r="T216" s="5" t="s">
        <v>99</v>
      </c>
      <c r="U216" s="5" t="s">
        <v>99</v>
      </c>
      <c r="V216" s="5" t="s">
        <v>99</v>
      </c>
      <c r="W216" s="4" t="s">
        <v>100</v>
      </c>
      <c r="X216" s="5"/>
      <c r="Y216" s="4"/>
      <c r="Z216" s="4"/>
      <c r="AA216" s="5" t="s">
        <v>99</v>
      </c>
      <c r="AB216" s="3" t="s">
        <v>1896</v>
      </c>
      <c r="AC216" s="7" t="s">
        <v>99</v>
      </c>
      <c r="AD216" s="7">
        <v>44539</v>
      </c>
      <c r="AE216" s="6"/>
      <c r="AF216" s="5" t="s">
        <v>99</v>
      </c>
      <c r="AG216" s="4" t="s">
        <v>1127</v>
      </c>
      <c r="AH216" s="4"/>
    </row>
  </sheetData>
  <mergeCells count="4">
    <mergeCell ref="H1:J1"/>
    <mergeCell ref="T1:V1"/>
    <mergeCell ref="AA1:AB1"/>
    <mergeCell ref="AC1:AD1"/>
  </mergeCells>
  <conditionalFormatting sqref="R3:R192">
    <cfRule type="iconSet" priority="27">
      <iconSet iconSet="3Symbols">
        <cfvo type="percent" val="0"/>
        <cfvo type="num" val="30"/>
        <cfvo type="num" val="90"/>
      </iconSet>
    </cfRule>
  </conditionalFormatting>
  <conditionalFormatting sqref="R193:R216">
    <cfRule type="iconSet" priority="30">
      <iconSet iconSet="3Symbols">
        <cfvo type="percent" val="0"/>
        <cfvo type="num" val="30"/>
        <cfvo type="num" val="90"/>
      </iconSet>
    </cfRule>
  </conditionalFormatting>
  <hyperlinks>
    <hyperlink ref="AB207" r:id="rId1" display="https://www.secop.gov.co/CO1ContractsManagement/Tendering/ProcurementContractEdit/View?docUniqueIdentifier=CO1.PCCNTR.2997707&amp;prevCtxUrl=https%3a%2f%2fwww.secop.gov.co%2fCO1ContractsManagement%2fTendering%2fProcurementContractManagement%2fIndex&amp;prevCtxLbl=Contratos+" xr:uid="{00000000-0004-0000-0500-000000000000}"/>
    <hyperlink ref="AB204" r:id="rId2" display="https://community.secop.gov.co/Public/Tendering/ContractNoticePhases/View?PPI=CO1.PPI.15306747&amp;isFromPublicArea=True&amp;isModal=False" xr:uid="{00000000-0004-0000-0500-000001000000}"/>
    <hyperlink ref="AB212" r:id="rId3" display="https://www.secop.gov.co/CO1ContractsManagement/Tendering/ProcurementContractEdit/View?docUniqueIdentifier=CO1.PCCNTR.3051175&amp;prevCtxUrl=https%3a%2f%2fwww.secop.gov.co%2fCO1ContractsManagement%2fTendering%2fProcurementContractManagement%2fIndex&amp;prevCtxLbl=Contratos+" xr:uid="{00000000-0004-0000-0500-000002000000}"/>
    <hyperlink ref="AA125" r:id="rId4" display="https://www.contratos.gov.co/consultas/detalleProceso.do?numConstancia=21-15-12011417&amp;g-recaptcha-response=03AGdBq25epngVzdbu5kSwbY52N0NfxLNS6cttnBasViW1bqQGW_QgG7ieLnJFsGOxKDU5Yom0NUjZya3sAYNBizV3SL0BFiBWV1pO8B4u1Z9MDhXVWlzZxaxqRsi_X4rs0oUKxPRWZ9F3ps_o1ozRSbtntjR8kZCSgjqsujFNJJXiJ7v8_y9V5CWl4M6yeKSB7V_6FIIfIsI-7IH19VYyJbP0mmExQV1AZNuPkqdRSfmKMShi916JHy3Dzl48_4kFZ7d_QDPzIb3U_-7o3nsEHcpKK0tzLVamBSfRjBPceEydLsAaZgBAoHd1N6Qa_Zpuu16YkdHCah-VbB8OYANACr6EfGvV9pV0FPnX4gUKOzG6I98jEcqg12oPrYqLilRYRfXuLgCGurpw6117gP0WOA0HOm-Jp7A2b93FDaelaQu5zU1F1EXgcQDQ7Gkknh5rqH-wy9nGHs6luUG0bSqlYWqgMJvwKxuU2WM6oWicfLZUUSjx1W1RDfI" xr:uid="{AC8DC2DE-E1D9-4810-A482-2AD816FF1178}"/>
    <hyperlink ref="AB202" r:id="rId5" xr:uid="{003A9109-7E89-4B27-8A61-39B539A859A6}"/>
    <hyperlink ref="AB203" r:id="rId6" xr:uid="{873E15A2-4936-4FF9-A547-77416F75E3D8}"/>
    <hyperlink ref="AA108" r:id="rId7" display="https://www.contratos.gov.co/consultas/detalleProceso.do?numConstancia=21-13-11880129&amp;g-recaptcha-response=03AGdBq26ASDm45rD5LpMYmElfAb3wusjw5V6_o3om6nA8ZerlLPr5i2FSNivfSBc5CULDBX2-enrzEA7osvNuh-gmjUdSt_Vazfh8z3BSmj-9WNfhKI9ekCDeGzDyHzuqTrUiXcy8MmhfO1-9ZFvVz9d3z8qnMR5qh6kNbKzAovD8Qgq38TNh3db72OGMdb-l8pZr6jHgUObhR3Gd4tsa0NVVIH2UBaT1gKAeLbo4JvxXOZrPhDqI1v-MhNfZienewaAQVs1zv8_pXXL_8mpW7MyhgpzGq7Juyl4URDe4owNYqxv2UDq9UAH0BXKL9Gz8yj_yp3y_aE4f4nhDF778BCN3Npye1b4SvhidhxQZtlpHm1ssmcU5KprufpROL3EkTd-798A2loLehGpZHig0NNNbq9k3j2s3yfStQHnZybNDVQbxiddwttzgMybXmXE4pRNqOjy2h-dFl2Md4chopvs9hEBGWFLYqw" xr:uid="{930CAB5D-0D57-4D17-914E-F37CE0AB87D8}"/>
    <hyperlink ref="AA95" r:id="rId8" display="https://www.contratos.gov.co/consultas/detalleProceso.do?numConstancia=21-12-11760496&amp;g-recaptcha-response=03AGdBq24btnaZNX0UW_A2RPQE90uXAmHH5DmwTonQf_fRXEUWYDSplHZt-RU72ZyY4QEL2cMJYxFOxucqUkjjfiXq30KO9lgd4QhOjJOmxH1W0ZXexjHgDdaqnxg9eJw1alv779Cnpz4Cg0yMBfj7ozroF-malX7GeCvJ8n0ArV77nBk4dMnFIbQJ4lKRY3AceeeOxXKTbnSN1apstHqxPeo1UsRHQ7AEpSA6NuIQ1ukf7NsPclXz-Sgie8SYxUN6y-8o34lXtWbsi4wxB8BsT2egUUvg4_zW4wVVZWjubTU68wsDFAlP7UwGUnxBMfSMzyn1zT15AhjGR6uhqzdFLR2EvOaXb3DBrN-x2rHnU44yzPcQLnl-SZJae4FLWZZT1OzY7V88_q6DtdBbCd6wJz0-dIZpt26j4Cons5AftuNIU7Mi47vMUTR_luOGDJIh_OJ6CS7ZTCsTeaB05tVMNmXtY968aD0dbw" xr:uid="{D0D663D1-9261-4153-8FEB-FFB7B03F5CD3}"/>
    <hyperlink ref="AB213" r:id="rId9" display="https://www.secop.gov.co/CO1ContractsManagement/Tendering/ProcurementContractEdit/View?docUniqueIdentifier=CO1.PCCNTR.3084431&amp;prevCtxUrl=https%3a%2f%2fwww.secop.gov.co%2fCO1ContractsManagement%2fTendering%2fProcurementContractManagement%2fIndex&amp;prevCtxLbl=Contratos+" xr:uid="{5FD70802-C560-4A9B-828B-67565BD002EB}"/>
    <hyperlink ref="AB214" r:id="rId10" xr:uid="{B615D17B-A81D-4C8B-80E8-D38CD1CAE3CD}"/>
    <hyperlink ref="AB215" r:id="rId11" xr:uid="{620CFA78-6DF7-46C8-A7E6-EFFF2167C6B1}"/>
    <hyperlink ref="AB216" r:id="rId12" xr:uid="{404BBB2F-D88B-4DD6-9088-45D88F8BF748}"/>
    <hyperlink ref="AA103" r:id="rId13" display="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 xr:uid="{594F0D45-C07C-4105-84BE-BA6779092158}"/>
  </hyperlinks>
  <pageMargins left="0.7" right="0.7" top="0.75" bottom="0.75" header="0.3" footer="0.3"/>
  <pageSetup paperSize="9" fitToWidth="0" fitToHeight="0" orientation="landscape" r:id="rId14"/>
  <drawing r:id="rId15"/>
  <tableParts count="1">
    <tablePart r:id="rId16"/>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'Listas de Datos'!$A$2:$A$6</xm:f>
          </x14:formula1>
          <xm:sqref>K3:K216</xm:sqref>
        </x14:dataValidation>
        <x14:dataValidation type="list" allowBlank="1" showInputMessage="1" showErrorMessage="1" xr:uid="{00000000-0002-0000-0500-000001000000}">
          <x14:formula1>
            <xm:f>'Listas de Datos'!$G$2:$G$20</xm:f>
          </x14:formula1>
          <xm:sqref>X3:X216</xm:sqref>
        </x14:dataValidation>
        <x14:dataValidation type="list" allowBlank="1" showInputMessage="1" showErrorMessage="1" xr:uid="{00000000-0002-0000-0500-000002000000}">
          <x14:formula1>
            <xm:f>'Listas de Datos'!$E$2:$E$10</xm:f>
          </x14:formula1>
          <xm:sqref>M3:M216</xm:sqref>
        </x14:dataValidation>
        <x14:dataValidation type="list" allowBlank="1" showInputMessage="1" showErrorMessage="1" xr:uid="{00000000-0002-0000-0500-000003000000}">
          <x14:formula1>
            <xm:f>'Listas de Datos'!$C$2:$C$10</xm:f>
          </x14:formula1>
          <xm:sqref>L3:L216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204"/>
  <sheetViews>
    <sheetView zoomScale="70" zoomScaleNormal="70" workbookViewId="0">
      <pane xSplit="5" ySplit="2" topLeftCell="F54" activePane="bottomRight" state="frozen"/>
      <selection pane="topRight" activeCell="F1" sqref="F1"/>
      <selection pane="bottomLeft" activeCell="A3" sqref="A3"/>
      <selection pane="bottomRight" activeCell="S112" sqref="S112"/>
    </sheetView>
  </sheetViews>
  <sheetFormatPr baseColWidth="10" defaultColWidth="11.42578125" defaultRowHeight="15" outlineLevelCol="1" x14ac:dyDescent="0.25"/>
  <cols>
    <col min="1" max="1" width="19.140625" customWidth="1"/>
    <col min="2" max="2" width="27.140625" bestFit="1" customWidth="1"/>
    <col min="3" max="3" width="39" bestFit="1" customWidth="1"/>
    <col min="4" max="4" width="64" style="1" bestFit="1" customWidth="1"/>
    <col min="5" max="5" width="18.7109375" style="39" bestFit="1" customWidth="1"/>
    <col min="6" max="6" width="206.140625" customWidth="1"/>
    <col min="7" max="7" width="36.140625" bestFit="1" customWidth="1"/>
    <col min="8" max="8" width="46.28515625" bestFit="1" customWidth="1"/>
    <col min="9" max="9" width="21.140625" style="39" bestFit="1" customWidth="1"/>
    <col min="10" max="10" width="33.7109375" bestFit="1" customWidth="1"/>
    <col min="11" max="11" width="22.5703125" bestFit="1" customWidth="1"/>
    <col min="12" max="12" width="32.7109375" bestFit="1" customWidth="1"/>
    <col min="13" max="13" width="31.85546875" bestFit="1" customWidth="1"/>
    <col min="14" max="14" width="45.42578125" style="36" bestFit="1" customWidth="1"/>
    <col min="15" max="15" width="34.85546875" style="41" bestFit="1" customWidth="1"/>
    <col min="16" max="16" width="34.140625" style="18" bestFit="1" customWidth="1"/>
    <col min="17" max="17" width="28.5703125" customWidth="1"/>
    <col min="18" max="18" width="23.140625" style="39" bestFit="1" customWidth="1"/>
    <col min="19" max="19" width="39.42578125" style="18" customWidth="1"/>
    <col min="20" max="20" width="39.42578125" customWidth="1"/>
    <col min="21" max="21" width="24.140625" bestFit="1" customWidth="1"/>
    <col min="22" max="22" width="9.7109375" customWidth="1"/>
    <col min="23" max="23" width="46.28515625" customWidth="1"/>
    <col min="24" max="24" width="29.5703125" bestFit="1" customWidth="1"/>
    <col min="25" max="26" width="29.5703125" customWidth="1"/>
    <col min="27" max="27" width="34.5703125" customWidth="1"/>
    <col min="28" max="31" width="29.140625" hidden="1" customWidth="1" outlineLevel="1"/>
    <col min="32" max="32" width="102.42578125" customWidth="1" collapsed="1"/>
    <col min="33" max="33" width="111.85546875" customWidth="1"/>
    <col min="34" max="34" width="94.5703125" customWidth="1"/>
    <col min="35" max="35" width="66.140625" style="18" customWidth="1"/>
    <col min="36" max="36" width="31" bestFit="1" customWidth="1"/>
    <col min="37" max="37" width="31" style="18" customWidth="1"/>
    <col min="38" max="38" width="42.85546875" style="18" bestFit="1" customWidth="1" outlineLevel="1"/>
    <col min="39" max="39" width="38.5703125" style="18" bestFit="1" customWidth="1" outlineLevel="1"/>
    <col min="40" max="40" width="66.5703125" customWidth="1"/>
  </cols>
  <sheetData>
    <row r="1" spans="1:40" ht="16.5" thickTop="1" thickBot="1" x14ac:dyDescent="0.3">
      <c r="H1" s="77"/>
      <c r="I1" s="77"/>
      <c r="J1" s="77"/>
      <c r="O1" s="40"/>
      <c r="Q1" s="15">
        <f ca="1">+TODAY()</f>
        <v>45497</v>
      </c>
      <c r="U1" s="77" t="s">
        <v>47</v>
      </c>
      <c r="V1" s="77"/>
      <c r="W1" s="77"/>
      <c r="X1" s="1"/>
      <c r="Y1" s="1"/>
      <c r="Z1" s="1"/>
      <c r="AA1" s="1"/>
      <c r="AB1" s="1"/>
      <c r="AC1" s="1"/>
      <c r="AD1" s="1"/>
      <c r="AE1" s="1"/>
      <c r="AF1" s="77" t="s">
        <v>48</v>
      </c>
      <c r="AG1" s="77"/>
      <c r="AH1" s="77" t="s">
        <v>49</v>
      </c>
      <c r="AI1" s="77"/>
    </row>
    <row r="2" spans="1:40" ht="31.5" customHeight="1" thickTop="1" x14ac:dyDescent="0.25">
      <c r="A2" s="5" t="s">
        <v>50</v>
      </c>
      <c r="B2" s="5" t="s">
        <v>51</v>
      </c>
      <c r="C2" s="5" t="s">
        <v>52</v>
      </c>
      <c r="D2" s="5" t="s">
        <v>53</v>
      </c>
      <c r="E2" s="9" t="s">
        <v>54</v>
      </c>
      <c r="F2" s="5" t="s">
        <v>55</v>
      </c>
      <c r="G2" s="5" t="s">
        <v>56</v>
      </c>
      <c r="H2" s="5" t="s">
        <v>57</v>
      </c>
      <c r="I2" s="9" t="s">
        <v>58</v>
      </c>
      <c r="J2" s="5" t="s">
        <v>59</v>
      </c>
      <c r="K2" s="5" t="s">
        <v>0</v>
      </c>
      <c r="L2" s="5" t="s">
        <v>1</v>
      </c>
      <c r="M2" s="5" t="s">
        <v>2</v>
      </c>
      <c r="N2" s="37" t="s">
        <v>60</v>
      </c>
      <c r="O2" s="10" t="s">
        <v>61</v>
      </c>
      <c r="P2" s="7" t="s">
        <v>62</v>
      </c>
      <c r="Q2" s="5" t="s">
        <v>63</v>
      </c>
      <c r="R2" s="9" t="s">
        <v>64</v>
      </c>
      <c r="S2" s="7" t="s">
        <v>65</v>
      </c>
      <c r="T2" s="5" t="s">
        <v>66</v>
      </c>
      <c r="U2" s="5" t="s">
        <v>67</v>
      </c>
      <c r="V2" s="5" t="s">
        <v>68</v>
      </c>
      <c r="W2" s="5" t="s">
        <v>69</v>
      </c>
      <c r="X2" s="5" t="s">
        <v>70</v>
      </c>
      <c r="Y2" s="5" t="s">
        <v>3</v>
      </c>
      <c r="Z2" s="5" t="s">
        <v>71</v>
      </c>
      <c r="AA2" s="5" t="s">
        <v>72</v>
      </c>
      <c r="AB2" s="5" t="s">
        <v>73</v>
      </c>
      <c r="AC2" s="5" t="s">
        <v>74</v>
      </c>
      <c r="AD2" s="5" t="s">
        <v>75</v>
      </c>
      <c r="AE2" s="5" t="s">
        <v>76</v>
      </c>
      <c r="AF2" s="5" t="s">
        <v>77</v>
      </c>
      <c r="AG2" s="5" t="s">
        <v>78</v>
      </c>
      <c r="AH2" s="5" t="s">
        <v>79</v>
      </c>
      <c r="AI2" s="7" t="s">
        <v>80</v>
      </c>
      <c r="AJ2" s="5" t="s">
        <v>81</v>
      </c>
      <c r="AK2" s="7" t="s">
        <v>82</v>
      </c>
      <c r="AL2" s="7" t="s">
        <v>83</v>
      </c>
      <c r="AM2" s="7" t="s">
        <v>84</v>
      </c>
      <c r="AN2" s="5" t="s">
        <v>85</v>
      </c>
    </row>
    <row r="3" spans="1:40" ht="120" x14ac:dyDescent="0.25">
      <c r="A3" s="27" t="s">
        <v>86</v>
      </c>
      <c r="B3" s="27" t="s">
        <v>87</v>
      </c>
      <c r="C3" s="7">
        <v>43642</v>
      </c>
      <c r="D3" s="27" t="s">
        <v>88</v>
      </c>
      <c r="E3" s="9" t="s">
        <v>89</v>
      </c>
      <c r="F3" s="27" t="s">
        <v>90</v>
      </c>
      <c r="G3" s="27" t="s">
        <v>87</v>
      </c>
      <c r="H3" s="27"/>
      <c r="I3" s="43"/>
      <c r="J3" s="27"/>
      <c r="K3" s="27" t="s">
        <v>4</v>
      </c>
      <c r="L3" s="27" t="s">
        <v>5</v>
      </c>
      <c r="M3" s="46" t="s">
        <v>31</v>
      </c>
      <c r="N3" s="37">
        <f ca="1">+IF(Tabla2[[#This Row],[DÍAS PENDIENTES DE EJECUCIÓN]]&lt;=0,1,($Q$1-Tabla2[[#This Row],[FECHA ACTA DE INICIO]])/(Tabla2[[#This Row],[FECHA DE TERMINACIÓN  DEL CONTRATO ]]-Tabla2[[#This Row],[FECHA ACTA DE INICIO]]))</f>
        <v>1</v>
      </c>
      <c r="O3" s="10">
        <v>3728863483</v>
      </c>
      <c r="P3" s="7">
        <v>43661</v>
      </c>
      <c r="Q3" s="27" t="s">
        <v>91</v>
      </c>
      <c r="R3" s="9">
        <f ca="1">+IF(Tabla2[[#This Row],[ESTADO ACTUAL DEL CONTRATO ]]="LIQUIDADO",0,Tabla2[[#This Row],[FECHA DE TERMINACIÓN  DEL CONTRATO ]]-$Q$1)</f>
        <v>-1133</v>
      </c>
      <c r="S3" s="7">
        <v>44364</v>
      </c>
      <c r="T3" s="27"/>
      <c r="U3" s="27" t="s">
        <v>1951</v>
      </c>
      <c r="V3" s="29"/>
      <c r="W3" s="29"/>
      <c r="X3" s="29"/>
      <c r="Y3" s="27"/>
      <c r="Z3" s="29"/>
      <c r="AA3" s="29"/>
      <c r="AB3" s="27"/>
      <c r="AC3" s="27"/>
      <c r="AD3" s="27"/>
      <c r="AE3" s="27"/>
      <c r="AF3" s="30" t="s">
        <v>92</v>
      </c>
      <c r="AG3" s="30"/>
      <c r="AH3" s="29"/>
      <c r="AI3" s="6"/>
      <c r="AJ3" s="29"/>
      <c r="AK3" s="6">
        <f>+Tabla2[[#This Row],[FECHA DE TERMINACIÓN  DEL CONTRATO ]]+120</f>
        <v>44484</v>
      </c>
      <c r="AL3" s="6">
        <f>+Tabla2[[#This Row],[OPORTUNIDAD PARA LIQUIDADAR BILATERALMENTE]]+60</f>
        <v>44544</v>
      </c>
      <c r="AM3" s="6">
        <f>+Tabla2[[#This Row],[OPORTUNIDAD PARA LIQUIDAR UNILATERALMENTE]]+720</f>
        <v>45264</v>
      </c>
      <c r="AN3" s="27"/>
    </row>
    <row r="4" spans="1:40" s="4" customFormat="1" ht="40.5" customHeight="1" x14ac:dyDescent="0.25">
      <c r="A4" s="27" t="s">
        <v>86</v>
      </c>
      <c r="B4" s="27" t="s">
        <v>93</v>
      </c>
      <c r="C4" s="7">
        <v>44253</v>
      </c>
      <c r="D4" s="27" t="s">
        <v>94</v>
      </c>
      <c r="E4" s="9" t="s">
        <v>95</v>
      </c>
      <c r="F4" s="27" t="s">
        <v>96</v>
      </c>
      <c r="G4" s="27" t="s">
        <v>93</v>
      </c>
      <c r="H4" s="27"/>
      <c r="I4" s="43"/>
      <c r="J4" s="27"/>
      <c r="K4" s="27" t="s">
        <v>4</v>
      </c>
      <c r="L4" s="27" t="s">
        <v>5</v>
      </c>
      <c r="M4" s="27" t="s">
        <v>28</v>
      </c>
      <c r="N4" s="37">
        <f>+IF(Tabla2[[#This Row],[DÍAS PENDIENTES DE EJECUCIÓN]]&lt;=0,1,($Q$1-Tabla2[[#This Row],[FECHA ACTA DE INICIO]])/(Tabla2[[#This Row],[FECHA DE TERMINACIÓN  DEL CONTRATO ]]-Tabla2[[#This Row],[FECHA ACTA DE INICIO]]))</f>
        <v>1</v>
      </c>
      <c r="O4" s="10">
        <v>747628417</v>
      </c>
      <c r="P4" s="7">
        <v>44256</v>
      </c>
      <c r="Q4" s="27" t="s">
        <v>97</v>
      </c>
      <c r="R4" s="9">
        <f>+IF(Tabla2[[#This Row],[ESTADO ACTUAL DEL CONTRATO ]]="LIQUIDADO",0,Tabla2[[#This Row],[FECHA DE TERMINACIÓN  DEL CONTRATO ]]-$Q$1)</f>
        <v>0</v>
      </c>
      <c r="S4" s="7">
        <v>44742</v>
      </c>
      <c r="T4" s="27"/>
      <c r="U4" s="27" t="s">
        <v>98</v>
      </c>
      <c r="V4" s="27" t="s">
        <v>99</v>
      </c>
      <c r="W4" s="48">
        <v>249209472</v>
      </c>
      <c r="X4" s="29" t="s">
        <v>100</v>
      </c>
      <c r="Y4" s="27" t="s">
        <v>40</v>
      </c>
      <c r="Z4" s="27" t="s">
        <v>101</v>
      </c>
      <c r="AA4" s="27" t="s">
        <v>102</v>
      </c>
      <c r="AB4" s="27"/>
      <c r="AC4" s="27"/>
      <c r="AD4" s="27"/>
      <c r="AE4" s="27"/>
      <c r="AF4" s="30" t="s">
        <v>103</v>
      </c>
      <c r="AG4" s="29" t="s">
        <v>99</v>
      </c>
      <c r="AH4" s="29">
        <v>44265</v>
      </c>
      <c r="AI4" s="6" t="s">
        <v>99</v>
      </c>
      <c r="AJ4" s="29" t="s">
        <v>99</v>
      </c>
      <c r="AK4" s="6">
        <f>+Tabla2[[#This Row],[FECHA DE TERMINACIÓN  DEL CONTRATO ]]+120</f>
        <v>44862</v>
      </c>
      <c r="AL4" s="6">
        <f>+Tabla2[[#This Row],[OPORTUNIDAD PARA LIQUIDADAR BILATERALMENTE]]+60</f>
        <v>44922</v>
      </c>
      <c r="AM4" s="6">
        <f>+Tabla2[[#This Row],[OPORTUNIDAD PARA LIQUIDAR UNILATERALMENTE]]+720</f>
        <v>45642</v>
      </c>
      <c r="AN4" s="27" t="s">
        <v>104</v>
      </c>
    </row>
    <row r="5" spans="1:40" s="4" customFormat="1" ht="40.5" customHeight="1" x14ac:dyDescent="0.25">
      <c r="A5" s="27" t="s">
        <v>86</v>
      </c>
      <c r="B5" s="27" t="s">
        <v>105</v>
      </c>
      <c r="C5" s="7">
        <v>44270</v>
      </c>
      <c r="D5" s="27" t="s">
        <v>106</v>
      </c>
      <c r="E5" s="9" t="s">
        <v>107</v>
      </c>
      <c r="F5" s="27" t="s">
        <v>108</v>
      </c>
      <c r="G5" s="27" t="s">
        <v>109</v>
      </c>
      <c r="H5" s="27"/>
      <c r="I5" s="43"/>
      <c r="J5" s="27"/>
      <c r="K5" s="27" t="s">
        <v>20</v>
      </c>
      <c r="L5" s="27" t="s">
        <v>21</v>
      </c>
      <c r="M5" s="27" t="s">
        <v>6</v>
      </c>
      <c r="N5" s="37">
        <f ca="1">+IF(Tabla2[[#This Row],[DÍAS PENDIENTES DE EJECUCIÓN]]&lt;=0,1,($Q$1-Tabla2[[#This Row],[FECHA ACTA DE INICIO]])/(Tabla2[[#This Row],[FECHA DE TERMINACIÓN  DEL CONTRATO ]]-Tabla2[[#This Row],[FECHA ACTA DE INICIO]]))</f>
        <v>1</v>
      </c>
      <c r="O5" s="10">
        <f>7046907505+Tabla2[[#This Row],[ADICIONES ]]</f>
        <v>7057831875</v>
      </c>
      <c r="P5" s="7">
        <v>44272</v>
      </c>
      <c r="Q5" s="27" t="s">
        <v>110</v>
      </c>
      <c r="R5" s="9">
        <f ca="1">+IF(Tabla2[[#This Row],[ESTADO ACTUAL DEL CONTRATO ]]="LIQUIDADO",0,Tabla2[[#This Row],[FECHA DE TERMINACIÓN  DEL CONTRATO ]]-$Q$1)</f>
        <v>-190</v>
      </c>
      <c r="S5" s="7">
        <v>45307</v>
      </c>
      <c r="T5" s="27"/>
      <c r="U5" s="29" t="s">
        <v>99</v>
      </c>
      <c r="V5" s="29" t="s">
        <v>99</v>
      </c>
      <c r="W5" s="48">
        <v>10924370</v>
      </c>
      <c r="X5" s="29" t="s">
        <v>111</v>
      </c>
      <c r="Y5" s="27" t="s">
        <v>7</v>
      </c>
      <c r="Z5" s="29"/>
      <c r="AA5" s="27" t="s">
        <v>1106</v>
      </c>
      <c r="AB5" s="29"/>
      <c r="AC5" s="29"/>
      <c r="AD5" s="29"/>
      <c r="AE5" s="29"/>
      <c r="AF5" s="30" t="s">
        <v>113</v>
      </c>
      <c r="AG5" s="30"/>
      <c r="AH5" s="29">
        <v>44195</v>
      </c>
      <c r="AI5" s="6" t="s">
        <v>99</v>
      </c>
      <c r="AJ5" s="29" t="s">
        <v>99</v>
      </c>
      <c r="AK5" s="6">
        <f>+Tabla2[[#This Row],[FECHA DE TERMINACIÓN  DEL CONTRATO ]]+120</f>
        <v>45427</v>
      </c>
      <c r="AL5" s="6">
        <f>+Tabla2[[#This Row],[OPORTUNIDAD PARA LIQUIDADAR BILATERALMENTE]]+60</f>
        <v>45487</v>
      </c>
      <c r="AM5" s="6">
        <f>+Tabla2[[#This Row],[OPORTUNIDAD PARA LIQUIDAR UNILATERALMENTE]]+720</f>
        <v>46207</v>
      </c>
      <c r="AN5" s="27" t="s">
        <v>99</v>
      </c>
    </row>
    <row r="6" spans="1:40" s="4" customFormat="1" ht="40.5" customHeight="1" x14ac:dyDescent="0.25">
      <c r="A6" s="27" t="s">
        <v>86</v>
      </c>
      <c r="B6" s="27" t="s">
        <v>114</v>
      </c>
      <c r="C6" s="7">
        <v>44270</v>
      </c>
      <c r="D6" s="27" t="s">
        <v>115</v>
      </c>
      <c r="E6" s="9" t="s">
        <v>116</v>
      </c>
      <c r="F6" s="27" t="s">
        <v>117</v>
      </c>
      <c r="G6" s="27" t="s">
        <v>118</v>
      </c>
      <c r="H6" s="27"/>
      <c r="I6" s="43"/>
      <c r="J6" s="27"/>
      <c r="K6" s="27" t="s">
        <v>20</v>
      </c>
      <c r="L6" s="27" t="s">
        <v>21</v>
      </c>
      <c r="M6" s="27" t="s">
        <v>6</v>
      </c>
      <c r="N6" s="37">
        <f ca="1">+IF(Tabla2[[#This Row],[DÍAS PENDIENTES DE EJECUCIÓN]]&lt;=0,1,($Q$1-Tabla2[[#This Row],[FECHA ACTA DE INICIO]])/(Tabla2[[#This Row],[FECHA DE TERMINACIÓN  DEL CONTRATO ]]-Tabla2[[#This Row],[FECHA ACTA DE INICIO]]))</f>
        <v>1</v>
      </c>
      <c r="O6" s="10">
        <f>6208397787+Tabla2[[#This Row],[ADICIONES ]]</f>
        <v>6218666695</v>
      </c>
      <c r="P6" s="7">
        <v>44270</v>
      </c>
      <c r="Q6" s="27" t="s">
        <v>119</v>
      </c>
      <c r="R6" s="9">
        <f ca="1">+IF(Tabla2[[#This Row],[ESTADO ACTUAL DEL CONTRATO ]]="LIQUIDADO","OK",Tabla2[[#This Row],[FECHA DE TERMINACIÓN  DEL CONTRATO ]]-$Q$1)</f>
        <v>-345</v>
      </c>
      <c r="S6" s="7">
        <v>45152</v>
      </c>
      <c r="T6" s="27"/>
      <c r="U6" s="29" t="s">
        <v>99</v>
      </c>
      <c r="V6" s="29" t="s">
        <v>99</v>
      </c>
      <c r="W6" s="48">
        <v>10268908</v>
      </c>
      <c r="X6" s="29" t="s">
        <v>111</v>
      </c>
      <c r="Y6" s="27" t="s">
        <v>7</v>
      </c>
      <c r="Z6" s="29"/>
      <c r="AA6" s="27" t="s">
        <v>1106</v>
      </c>
      <c r="AB6" s="29"/>
      <c r="AC6" s="29"/>
      <c r="AD6" s="29"/>
      <c r="AE6" s="29"/>
      <c r="AF6" s="30" t="s">
        <v>120</v>
      </c>
      <c r="AG6" s="30"/>
      <c r="AH6" s="29">
        <v>44195</v>
      </c>
      <c r="AI6" s="6" t="s">
        <v>99</v>
      </c>
      <c r="AJ6" s="29" t="s">
        <v>99</v>
      </c>
      <c r="AK6" s="6">
        <f>+Tabla2[[#This Row],[FECHA DE TERMINACIÓN  DEL CONTRATO ]]+120</f>
        <v>45272</v>
      </c>
      <c r="AL6" s="6">
        <f>+Tabla2[[#This Row],[OPORTUNIDAD PARA LIQUIDADAR BILATERALMENTE]]+60</f>
        <v>45332</v>
      </c>
      <c r="AM6" s="6">
        <f>+Tabla2[[#This Row],[OPORTUNIDAD PARA LIQUIDAR UNILATERALMENTE]]+720</f>
        <v>46052</v>
      </c>
      <c r="AN6" s="27" t="s">
        <v>99</v>
      </c>
    </row>
    <row r="7" spans="1:40" s="4" customFormat="1" ht="40.5" customHeight="1" x14ac:dyDescent="0.25">
      <c r="A7" s="27" t="s">
        <v>86</v>
      </c>
      <c r="B7" s="27" t="s">
        <v>121</v>
      </c>
      <c r="C7" s="7">
        <v>44271</v>
      </c>
      <c r="D7" s="27" t="s">
        <v>122</v>
      </c>
      <c r="E7" s="9" t="s">
        <v>123</v>
      </c>
      <c r="F7" s="27" t="s">
        <v>124</v>
      </c>
      <c r="G7" s="27" t="s">
        <v>125</v>
      </c>
      <c r="H7" s="27"/>
      <c r="I7" s="43"/>
      <c r="J7" s="27"/>
      <c r="K7" s="27" t="s">
        <v>16</v>
      </c>
      <c r="L7" s="27" t="s">
        <v>13</v>
      </c>
      <c r="M7" s="27" t="s">
        <v>28</v>
      </c>
      <c r="N7" s="37">
        <v>1</v>
      </c>
      <c r="O7" s="10">
        <v>152101650</v>
      </c>
      <c r="P7" s="7">
        <v>44271</v>
      </c>
      <c r="Q7" s="27" t="s">
        <v>126</v>
      </c>
      <c r="R7" s="9" t="str">
        <f>+IF(Tabla2[[#This Row],[ESTADO ACTUAL DEL CONTRATO ]]="LIQUIDADO","OK",Tabla2[[#This Row],[FECHA DE TERMINACIÓN  DEL CONTRATO ]]-$Q$1)</f>
        <v>OK</v>
      </c>
      <c r="S7" s="7">
        <v>44602</v>
      </c>
      <c r="T7" s="27"/>
      <c r="U7" s="27" t="s">
        <v>127</v>
      </c>
      <c r="V7" s="27" t="s">
        <v>99</v>
      </c>
      <c r="W7" s="48">
        <v>42342600</v>
      </c>
      <c r="X7" s="29" t="s">
        <v>100</v>
      </c>
      <c r="Y7" s="27" t="s">
        <v>44</v>
      </c>
      <c r="Z7" s="27" t="s">
        <v>101</v>
      </c>
      <c r="AA7" s="27" t="s">
        <v>128</v>
      </c>
      <c r="AB7" s="27"/>
      <c r="AC7" s="27"/>
      <c r="AD7" s="27"/>
      <c r="AE7" s="27"/>
      <c r="AF7" s="30" t="s">
        <v>129</v>
      </c>
      <c r="AG7" s="30" t="s">
        <v>99</v>
      </c>
      <c r="AH7" s="29">
        <v>44274</v>
      </c>
      <c r="AI7" s="6" t="s">
        <v>99</v>
      </c>
      <c r="AJ7" s="29" t="s">
        <v>99</v>
      </c>
      <c r="AK7" s="6">
        <f>+Tabla2[[#This Row],[FECHA DE TERMINACIÓN  DEL CONTRATO ]]+120</f>
        <v>44722</v>
      </c>
      <c r="AL7" s="6">
        <f>+Tabla2[[#This Row],[OPORTUNIDAD PARA LIQUIDADAR BILATERALMENTE]]+60</f>
        <v>44782</v>
      </c>
      <c r="AM7" s="6">
        <f>+Tabla2[[#This Row],[OPORTUNIDAD PARA LIQUIDAR UNILATERALMENTE]]+720</f>
        <v>45502</v>
      </c>
      <c r="AN7" s="27" t="s">
        <v>99</v>
      </c>
    </row>
    <row r="8" spans="1:40" s="4" customFormat="1" ht="40.5" customHeight="1" x14ac:dyDescent="0.25">
      <c r="A8" s="27" t="s">
        <v>86</v>
      </c>
      <c r="B8" s="27" t="s">
        <v>130</v>
      </c>
      <c r="C8" s="7">
        <v>44278</v>
      </c>
      <c r="D8" s="27" t="s">
        <v>131</v>
      </c>
      <c r="E8" s="9" t="s">
        <v>132</v>
      </c>
      <c r="F8" s="27" t="s">
        <v>133</v>
      </c>
      <c r="G8" s="27" t="s">
        <v>134</v>
      </c>
      <c r="H8" s="27"/>
      <c r="I8" s="43"/>
      <c r="J8" s="27"/>
      <c r="K8" s="27" t="s">
        <v>8</v>
      </c>
      <c r="L8" s="27" t="s">
        <v>24</v>
      </c>
      <c r="M8" s="27" t="s">
        <v>6</v>
      </c>
      <c r="N8" s="37">
        <f ca="1">+IF(Tabla2[[#This Row],[DÍAS PENDIENTES DE EJECUCIÓN]]&lt;=0,1,($Q$1-Tabla2[[#This Row],[FECHA ACTA DE INICIO]])/(Tabla2[[#This Row],[FECHA DE TERMINACIÓN  DEL CONTRATO ]]-Tabla2[[#This Row],[FECHA ACTA DE INICIO]]))</f>
        <v>1</v>
      </c>
      <c r="O8" s="10">
        <f>24540317416+Tabla2[[#This Row],[ADICIONES ]]</f>
        <v>29965832513</v>
      </c>
      <c r="P8" s="7">
        <v>44291</v>
      </c>
      <c r="Q8" s="27" t="s">
        <v>135</v>
      </c>
      <c r="R8" s="9">
        <f ca="1">+IF(Tabla2[[#This Row],[ESTADO ACTUAL DEL CONTRATO ]]="LIQUIDADO","OK",Tabla2[[#This Row],[FECHA DE TERMINACIÓN  DEL CONTRATO ]]-$Q$1)</f>
        <v>-355</v>
      </c>
      <c r="S8" s="7">
        <v>45142</v>
      </c>
      <c r="T8" s="27"/>
      <c r="U8" s="29" t="s">
        <v>99</v>
      </c>
      <c r="V8" s="29" t="s">
        <v>99</v>
      </c>
      <c r="W8" s="48">
        <f>2698524510+2726990587</f>
        <v>5425515097</v>
      </c>
      <c r="X8" s="29" t="s">
        <v>111</v>
      </c>
      <c r="Y8" s="27" t="s">
        <v>7</v>
      </c>
      <c r="Z8" s="29"/>
      <c r="AA8" s="27" t="s">
        <v>1106</v>
      </c>
      <c r="AB8" s="29"/>
      <c r="AC8" s="29"/>
      <c r="AD8" s="29"/>
      <c r="AE8" s="29"/>
      <c r="AF8" s="30" t="s">
        <v>136</v>
      </c>
      <c r="AG8" s="30"/>
      <c r="AH8" s="29">
        <v>44216</v>
      </c>
      <c r="AI8" s="6" t="s">
        <v>99</v>
      </c>
      <c r="AJ8" s="29" t="s">
        <v>99</v>
      </c>
      <c r="AK8" s="6">
        <f>+Tabla2[[#This Row],[FECHA DE TERMINACIÓN  DEL CONTRATO ]]+120</f>
        <v>45262</v>
      </c>
      <c r="AL8" s="6">
        <f>+Tabla2[[#This Row],[OPORTUNIDAD PARA LIQUIDADAR BILATERALMENTE]]+60</f>
        <v>45322</v>
      </c>
      <c r="AM8" s="6">
        <f>+Tabla2[[#This Row],[OPORTUNIDAD PARA LIQUIDAR UNILATERALMENTE]]+720</f>
        <v>46042</v>
      </c>
      <c r="AN8" s="27" t="s">
        <v>99</v>
      </c>
    </row>
    <row r="9" spans="1:40" s="4" customFormat="1" ht="40.5" customHeight="1" x14ac:dyDescent="0.25">
      <c r="A9" s="27" t="s">
        <v>86</v>
      </c>
      <c r="B9" s="27" t="s">
        <v>137</v>
      </c>
      <c r="C9" s="7">
        <v>44278</v>
      </c>
      <c r="D9" s="27" t="s">
        <v>138</v>
      </c>
      <c r="E9" s="9" t="s">
        <v>139</v>
      </c>
      <c r="F9" s="27" t="s">
        <v>140</v>
      </c>
      <c r="G9" s="27" t="s">
        <v>141</v>
      </c>
      <c r="H9" s="27"/>
      <c r="I9" s="43"/>
      <c r="J9" s="27"/>
      <c r="K9" s="27" t="s">
        <v>8</v>
      </c>
      <c r="L9" s="27" t="s">
        <v>24</v>
      </c>
      <c r="M9" s="27" t="s">
        <v>6</v>
      </c>
      <c r="N9" s="37">
        <f ca="1">+IF(Tabla2[[#This Row],[DÍAS PENDIENTES DE EJECUCIÓN]]&lt;=0,1,($Q$1-Tabla2[[#This Row],[FECHA ACTA DE INICIO]])/(Tabla2[[#This Row],[FECHA DE TERMINACIÓN  DEL CONTRATO ]]-Tabla2[[#This Row],[FECHA ACTA DE INICIO]]))</f>
        <v>1</v>
      </c>
      <c r="O9" s="10">
        <f>25278371856+Tabla2[[#This Row],[ADICIONES ]]</f>
        <v>28893107494</v>
      </c>
      <c r="P9" s="7">
        <v>44298</v>
      </c>
      <c r="Q9" s="27" t="s">
        <v>142</v>
      </c>
      <c r="R9" s="9">
        <f ca="1">+IF(Tabla2[[#This Row],[ESTADO ACTUAL DEL CONTRATO ]]="LIQUIDADO","OK",Tabla2[[#This Row],[FECHA DE TERMINACIÓN  DEL CONTRATO ]]-$Q$1)</f>
        <v>-104</v>
      </c>
      <c r="S9" s="7">
        <v>45393</v>
      </c>
      <c r="T9" s="27"/>
      <c r="U9" s="29" t="s">
        <v>99</v>
      </c>
      <c r="V9" s="29" t="s">
        <v>99</v>
      </c>
      <c r="W9" s="48">
        <f>2015606669+1599128969</f>
        <v>3614735638</v>
      </c>
      <c r="X9" s="29" t="s">
        <v>111</v>
      </c>
      <c r="Y9" s="27" t="s">
        <v>7</v>
      </c>
      <c r="Z9" s="29"/>
      <c r="AA9" s="27" t="s">
        <v>1106</v>
      </c>
      <c r="AB9" s="29"/>
      <c r="AC9" s="29"/>
      <c r="AD9" s="29"/>
      <c r="AE9" s="29"/>
      <c r="AF9" s="30" t="s">
        <v>143</v>
      </c>
      <c r="AG9" s="30"/>
      <c r="AH9" s="29">
        <v>44216</v>
      </c>
      <c r="AI9" s="6" t="s">
        <v>99</v>
      </c>
      <c r="AJ9" s="29" t="s">
        <v>99</v>
      </c>
      <c r="AK9" s="6">
        <f>+Tabla2[[#This Row],[FECHA DE TERMINACIÓN  DEL CONTRATO ]]+120</f>
        <v>45513</v>
      </c>
      <c r="AL9" s="6">
        <f>+Tabla2[[#This Row],[OPORTUNIDAD PARA LIQUIDADAR BILATERALMENTE]]+60</f>
        <v>45573</v>
      </c>
      <c r="AM9" s="6">
        <f>+Tabla2[[#This Row],[OPORTUNIDAD PARA LIQUIDAR UNILATERALMENTE]]+720</f>
        <v>46293</v>
      </c>
      <c r="AN9" s="27" t="s">
        <v>99</v>
      </c>
    </row>
    <row r="10" spans="1:40" s="4" customFormat="1" ht="40.5" customHeight="1" x14ac:dyDescent="0.25">
      <c r="A10" s="27" t="s">
        <v>86</v>
      </c>
      <c r="B10" s="27" t="s">
        <v>144</v>
      </c>
      <c r="C10" s="7">
        <v>44278</v>
      </c>
      <c r="D10" s="27" t="s">
        <v>145</v>
      </c>
      <c r="E10" s="9" t="s">
        <v>146</v>
      </c>
      <c r="F10" s="27" t="s">
        <v>147</v>
      </c>
      <c r="G10" s="27" t="s">
        <v>148</v>
      </c>
      <c r="H10" s="27"/>
      <c r="I10" s="43"/>
      <c r="J10" s="27"/>
      <c r="K10" s="27" t="s">
        <v>8</v>
      </c>
      <c r="L10" s="27" t="s">
        <v>9</v>
      </c>
      <c r="M10" s="27" t="s">
        <v>28</v>
      </c>
      <c r="N10" s="37">
        <f ca="1">+IF(Tabla2[[#This Row],[DÍAS PENDIENTES DE EJECUCIÓN]]&lt;=0,1,($Q$1-Tabla2[[#This Row],[FECHA ACTA DE INICIO]])/(Tabla2[[#This Row],[FECHA DE TERMINACIÓN  DEL CONTRATO ]]-Tabla2[[#This Row],[FECHA ACTA DE INICIO]]))</f>
        <v>3.4955752212389379</v>
      </c>
      <c r="O10" s="10">
        <v>399144020</v>
      </c>
      <c r="P10" s="7">
        <v>44312</v>
      </c>
      <c r="Q10" s="27" t="s">
        <v>149</v>
      </c>
      <c r="R10" s="9" t="str">
        <f>+IF(Tabla2[[#This Row],[ESTADO ACTUAL DEL CONTRATO ]]="LIQUIDADO","OK",Tabla2[[#This Row],[FECHA DE TERMINACIÓN  DEL CONTRATO ]]-$Q$1)</f>
        <v>OK</v>
      </c>
      <c r="S10" s="7">
        <v>44651</v>
      </c>
      <c r="T10" s="27"/>
      <c r="U10" s="27" t="s">
        <v>150</v>
      </c>
      <c r="V10" s="27" t="s">
        <v>99</v>
      </c>
      <c r="W10" s="48" t="s">
        <v>99</v>
      </c>
      <c r="X10" s="29" t="s">
        <v>100</v>
      </c>
      <c r="Y10" s="27" t="s">
        <v>26</v>
      </c>
      <c r="Z10" s="27" t="s">
        <v>101</v>
      </c>
      <c r="AA10" s="27" t="s">
        <v>151</v>
      </c>
      <c r="AB10" s="27"/>
      <c r="AC10" s="27"/>
      <c r="AD10" s="27"/>
      <c r="AE10" s="27"/>
      <c r="AF10" s="30" t="s">
        <v>152</v>
      </c>
      <c r="AG10" s="30" t="s">
        <v>99</v>
      </c>
      <c r="AH10" s="29">
        <v>44314</v>
      </c>
      <c r="AI10" s="6" t="s">
        <v>99</v>
      </c>
      <c r="AJ10" s="29" t="s">
        <v>99</v>
      </c>
      <c r="AK10" s="6">
        <f>+Tabla2[[#This Row],[FECHA DE TERMINACIÓN  DEL CONTRATO ]]+120</f>
        <v>44771</v>
      </c>
      <c r="AL10" s="6">
        <f>+Tabla2[[#This Row],[OPORTUNIDAD PARA LIQUIDADAR BILATERALMENTE]]+60</f>
        <v>44831</v>
      </c>
      <c r="AM10" s="6">
        <f>+Tabla2[[#This Row],[OPORTUNIDAD PARA LIQUIDAR UNILATERALMENTE]]+720</f>
        <v>45551</v>
      </c>
      <c r="AN10" s="27" t="s">
        <v>99</v>
      </c>
    </row>
    <row r="11" spans="1:40" s="4" customFormat="1" ht="40.5" customHeight="1" x14ac:dyDescent="0.25">
      <c r="A11" s="27" t="s">
        <v>86</v>
      </c>
      <c r="B11" s="27" t="s">
        <v>153</v>
      </c>
      <c r="C11" s="7">
        <v>44308</v>
      </c>
      <c r="D11" s="27" t="s">
        <v>154</v>
      </c>
      <c r="E11" s="9" t="s">
        <v>155</v>
      </c>
      <c r="F11" s="27" t="s">
        <v>156</v>
      </c>
      <c r="G11" s="27" t="s">
        <v>153</v>
      </c>
      <c r="H11" s="27"/>
      <c r="I11" s="43"/>
      <c r="J11" s="27"/>
      <c r="K11" s="27" t="s">
        <v>4</v>
      </c>
      <c r="L11" s="27" t="s">
        <v>5</v>
      </c>
      <c r="M11" s="27" t="s">
        <v>28</v>
      </c>
      <c r="N11" s="37">
        <v>1</v>
      </c>
      <c r="O11" s="10">
        <v>289962464</v>
      </c>
      <c r="P11" s="7">
        <v>44321</v>
      </c>
      <c r="Q11" s="27" t="s">
        <v>157</v>
      </c>
      <c r="R11" s="9" t="str">
        <f>+IF(Tabla2[[#This Row],[ESTADO ACTUAL DEL CONTRATO ]]="LIQUIDADO","OK",Tabla2[[#This Row],[FECHA DE TERMINACIÓN  DEL CONTRATO ]]-$Q$1)</f>
        <v>OK</v>
      </c>
      <c r="S11" s="7">
        <v>44742</v>
      </c>
      <c r="T11" s="27"/>
      <c r="U11" s="27" t="s">
        <v>158</v>
      </c>
      <c r="V11" s="27" t="s">
        <v>99</v>
      </c>
      <c r="W11" s="48" t="s">
        <v>99</v>
      </c>
      <c r="X11" s="29" t="s">
        <v>100</v>
      </c>
      <c r="Y11" s="27" t="s">
        <v>11</v>
      </c>
      <c r="Z11" s="27" t="s">
        <v>101</v>
      </c>
      <c r="AA11" s="27" t="s">
        <v>159</v>
      </c>
      <c r="AB11" s="27"/>
      <c r="AC11" s="27"/>
      <c r="AD11" s="27"/>
      <c r="AE11" s="27"/>
      <c r="AF11" s="30" t="s">
        <v>160</v>
      </c>
      <c r="AG11" s="30" t="s">
        <v>99</v>
      </c>
      <c r="AH11" s="29">
        <v>44406</v>
      </c>
      <c r="AI11" s="6" t="s">
        <v>99</v>
      </c>
      <c r="AJ11" s="29" t="s">
        <v>99</v>
      </c>
      <c r="AK11" s="6">
        <f>+Tabla2[[#This Row],[FECHA DE TERMINACIÓN  DEL CONTRATO ]]+120</f>
        <v>44862</v>
      </c>
      <c r="AL11" s="6">
        <f>+Tabla2[[#This Row],[OPORTUNIDAD PARA LIQUIDADAR BILATERALMENTE]]+60</f>
        <v>44922</v>
      </c>
      <c r="AM11" s="6">
        <f>+Tabla2[[#This Row],[OPORTUNIDAD PARA LIQUIDAR UNILATERALMENTE]]+720</f>
        <v>45642</v>
      </c>
      <c r="AN11" s="27" t="s">
        <v>99</v>
      </c>
    </row>
    <row r="12" spans="1:40" s="4" customFormat="1" ht="40.5" customHeight="1" x14ac:dyDescent="0.25">
      <c r="A12" s="27" t="s">
        <v>86</v>
      </c>
      <c r="B12" s="27" t="s">
        <v>161</v>
      </c>
      <c r="C12" s="12">
        <v>44326</v>
      </c>
      <c r="D12" s="27" t="s">
        <v>162</v>
      </c>
      <c r="E12" s="9" t="s">
        <v>163</v>
      </c>
      <c r="F12" s="27" t="s">
        <v>164</v>
      </c>
      <c r="G12" s="27" t="s">
        <v>165</v>
      </c>
      <c r="H12" s="27"/>
      <c r="I12" s="43"/>
      <c r="J12" s="27"/>
      <c r="K12" s="27" t="s">
        <v>16</v>
      </c>
      <c r="L12" s="27" t="s">
        <v>17</v>
      </c>
      <c r="M12" s="27" t="s">
        <v>28</v>
      </c>
      <c r="N12" s="38">
        <v>1</v>
      </c>
      <c r="O12" s="10">
        <v>45581000</v>
      </c>
      <c r="P12" s="12">
        <v>44327</v>
      </c>
      <c r="Q12" s="27" t="s">
        <v>166</v>
      </c>
      <c r="R12" s="9" t="str">
        <f>+IF(Tabla2[[#This Row],[ESTADO ACTUAL DEL CONTRATO ]]="LIQUIDADO","OK",Tabla2[[#This Row],[FECHA DE TERMINACIÓN  DEL CONTRATO ]]-$Q$1)</f>
        <v>OK</v>
      </c>
      <c r="S12" s="12">
        <v>44681</v>
      </c>
      <c r="T12" s="32"/>
      <c r="U12" s="27" t="s">
        <v>167</v>
      </c>
      <c r="V12" s="27" t="s">
        <v>99</v>
      </c>
      <c r="W12" s="52" t="s">
        <v>168</v>
      </c>
      <c r="X12" s="29" t="s">
        <v>100</v>
      </c>
      <c r="Y12" s="27" t="s">
        <v>29</v>
      </c>
      <c r="Z12" s="27" t="s">
        <v>101</v>
      </c>
      <c r="AA12" s="28" t="s">
        <v>169</v>
      </c>
      <c r="AB12" s="28"/>
      <c r="AC12" s="28"/>
      <c r="AD12" s="28"/>
      <c r="AE12" s="28"/>
      <c r="AF12" s="30" t="s">
        <v>170</v>
      </c>
      <c r="AG12" s="30" t="s">
        <v>99</v>
      </c>
      <c r="AH12" s="29">
        <v>44329</v>
      </c>
      <c r="AI12" s="6" t="s">
        <v>99</v>
      </c>
      <c r="AJ12" s="29" t="s">
        <v>99</v>
      </c>
      <c r="AK12" s="6">
        <f>+Tabla2[[#This Row],[FECHA DE TERMINACIÓN  DEL CONTRATO ]]+120</f>
        <v>44801</v>
      </c>
      <c r="AL12" s="6">
        <f>+Tabla2[[#This Row],[OPORTUNIDAD PARA LIQUIDADAR BILATERALMENTE]]+60</f>
        <v>44861</v>
      </c>
      <c r="AM12" s="6">
        <f>+Tabla2[[#This Row],[OPORTUNIDAD PARA LIQUIDAR UNILATERALMENTE]]+720</f>
        <v>45581</v>
      </c>
      <c r="AN12" s="27" t="s">
        <v>99</v>
      </c>
    </row>
    <row r="13" spans="1:40" s="4" customFormat="1" ht="40.5" customHeight="1" x14ac:dyDescent="0.25">
      <c r="A13" s="27" t="s">
        <v>86</v>
      </c>
      <c r="B13" s="27" t="s">
        <v>171</v>
      </c>
      <c r="C13" s="12">
        <v>44313</v>
      </c>
      <c r="D13" s="27" t="s">
        <v>172</v>
      </c>
      <c r="E13" s="9">
        <v>890901352</v>
      </c>
      <c r="F13" s="27" t="s">
        <v>173</v>
      </c>
      <c r="G13" s="27" t="s">
        <v>171</v>
      </c>
      <c r="H13" s="27"/>
      <c r="I13" s="43"/>
      <c r="J13" s="27"/>
      <c r="K13" s="27" t="s">
        <v>4</v>
      </c>
      <c r="L13" s="27" t="s">
        <v>9</v>
      </c>
      <c r="M13" s="27" t="s">
        <v>28</v>
      </c>
      <c r="N13" s="38">
        <v>1</v>
      </c>
      <c r="O13" s="10">
        <v>489930</v>
      </c>
      <c r="P13" s="12">
        <v>44334</v>
      </c>
      <c r="Q13" s="27" t="s">
        <v>174</v>
      </c>
      <c r="R13" s="9" t="str">
        <f>+IF(Tabla2[[#This Row],[ESTADO ACTUAL DEL CONTRATO ]]="LIQUIDADO","OK",Tabla2[[#This Row],[FECHA DE TERMINACIÓN  DEL CONTRATO ]]-$Q$1)</f>
        <v>OK</v>
      </c>
      <c r="S13" s="12">
        <v>44698</v>
      </c>
      <c r="T13" s="32"/>
      <c r="U13" s="29"/>
      <c r="V13" s="29"/>
      <c r="W13" s="48"/>
      <c r="X13" s="29" t="s">
        <v>100</v>
      </c>
      <c r="Y13" s="27" t="s">
        <v>11</v>
      </c>
      <c r="Z13" s="27" t="s">
        <v>101</v>
      </c>
      <c r="AA13" s="31" t="s">
        <v>175</v>
      </c>
      <c r="AB13" s="31"/>
      <c r="AC13" s="31"/>
      <c r="AD13" s="31"/>
      <c r="AE13" s="31"/>
      <c r="AF13" s="35" t="s">
        <v>176</v>
      </c>
      <c r="AG13" s="30" t="s">
        <v>99</v>
      </c>
      <c r="AH13" s="6">
        <v>44337</v>
      </c>
      <c r="AI13" s="6" t="s">
        <v>99</v>
      </c>
      <c r="AJ13" s="6">
        <v>44769</v>
      </c>
      <c r="AK13" s="6">
        <f>+Tabla2[[#This Row],[FECHA DE TERMINACIÓN  DEL CONTRATO ]]+120</f>
        <v>44818</v>
      </c>
      <c r="AL13" s="6">
        <f>+Tabla2[[#This Row],[OPORTUNIDAD PARA LIQUIDADAR BILATERALMENTE]]+60</f>
        <v>44878</v>
      </c>
      <c r="AM13" s="6">
        <f>+Tabla2[[#This Row],[OPORTUNIDAD PARA LIQUIDAR UNILATERALMENTE]]+720</f>
        <v>45598</v>
      </c>
      <c r="AN13" s="27" t="s">
        <v>99</v>
      </c>
    </row>
    <row r="14" spans="1:40" s="4" customFormat="1" ht="40.5" customHeight="1" x14ac:dyDescent="0.25">
      <c r="A14" s="27" t="s">
        <v>86</v>
      </c>
      <c r="B14" s="27" t="s">
        <v>177</v>
      </c>
      <c r="C14" s="7">
        <v>44385</v>
      </c>
      <c r="D14" s="27" t="s">
        <v>178</v>
      </c>
      <c r="E14" s="9" t="s">
        <v>179</v>
      </c>
      <c r="F14" s="27" t="s">
        <v>180</v>
      </c>
      <c r="G14" s="27" t="s">
        <v>181</v>
      </c>
      <c r="H14" s="27"/>
      <c r="I14" s="43"/>
      <c r="J14" s="27"/>
      <c r="K14" s="27" t="s">
        <v>12</v>
      </c>
      <c r="L14" s="27" t="s">
        <v>9</v>
      </c>
      <c r="M14" s="27" t="s">
        <v>28</v>
      </c>
      <c r="N14" s="37">
        <v>1</v>
      </c>
      <c r="O14" s="10">
        <v>16964714</v>
      </c>
      <c r="P14" s="7">
        <v>44389</v>
      </c>
      <c r="Q14" s="27" t="s">
        <v>182</v>
      </c>
      <c r="R14" s="9" t="str">
        <f>+IF(Tabla2[[#This Row],[ESTADO ACTUAL DEL CONTRATO ]]="LIQUIDADO","OK",Tabla2[[#This Row],[FECHA DE TERMINACIÓN  DEL CONTRATO ]]-$Q$1)</f>
        <v>OK</v>
      </c>
      <c r="S14" s="7">
        <v>44607</v>
      </c>
      <c r="T14" s="27"/>
      <c r="U14" s="27" t="s">
        <v>183</v>
      </c>
      <c r="V14" s="27" t="s">
        <v>99</v>
      </c>
      <c r="W14" s="48">
        <v>4942868</v>
      </c>
      <c r="X14" s="29" t="s">
        <v>100</v>
      </c>
      <c r="Y14" s="27" t="s">
        <v>44</v>
      </c>
      <c r="Z14" s="27" t="s">
        <v>101</v>
      </c>
      <c r="AA14" s="27" t="s">
        <v>128</v>
      </c>
      <c r="AB14" s="27"/>
      <c r="AC14" s="27"/>
      <c r="AD14" s="27"/>
      <c r="AE14" s="27"/>
      <c r="AF14" s="30" t="s">
        <v>184</v>
      </c>
      <c r="AG14" s="30" t="s">
        <v>99</v>
      </c>
      <c r="AH14" s="29">
        <v>44391</v>
      </c>
      <c r="AI14" s="6" t="s">
        <v>99</v>
      </c>
      <c r="AJ14" s="29" t="s">
        <v>99</v>
      </c>
      <c r="AK14" s="6">
        <f>+Tabla2[[#This Row],[FECHA DE TERMINACIÓN  DEL CONTRATO ]]+120</f>
        <v>44727</v>
      </c>
      <c r="AL14" s="6">
        <f>+Tabla2[[#This Row],[OPORTUNIDAD PARA LIQUIDADAR BILATERALMENTE]]+60</f>
        <v>44787</v>
      </c>
      <c r="AM14" s="6">
        <f>+Tabla2[[#This Row],[OPORTUNIDAD PARA LIQUIDAR UNILATERALMENTE]]+720</f>
        <v>45507</v>
      </c>
      <c r="AN14" s="27" t="s">
        <v>99</v>
      </c>
    </row>
    <row r="15" spans="1:40" s="4" customFormat="1" ht="40.5" customHeight="1" x14ac:dyDescent="0.25">
      <c r="A15" s="27" t="s">
        <v>86</v>
      </c>
      <c r="B15" s="27" t="s">
        <v>185</v>
      </c>
      <c r="C15" s="7">
        <v>44399</v>
      </c>
      <c r="D15" s="27" t="s">
        <v>186</v>
      </c>
      <c r="E15" s="9" t="s">
        <v>187</v>
      </c>
      <c r="F15" s="27" t="s">
        <v>188</v>
      </c>
      <c r="G15" s="27" t="s">
        <v>189</v>
      </c>
      <c r="H15" s="27"/>
      <c r="I15" s="43"/>
      <c r="J15" s="27"/>
      <c r="K15" s="27" t="s">
        <v>20</v>
      </c>
      <c r="L15" s="27" t="s">
        <v>9</v>
      </c>
      <c r="M15" s="46" t="s">
        <v>31</v>
      </c>
      <c r="N15" s="37">
        <v>0.87</v>
      </c>
      <c r="O15" s="10" t="s">
        <v>190</v>
      </c>
      <c r="P15" s="7">
        <v>44403</v>
      </c>
      <c r="Q15" s="27" t="s">
        <v>191</v>
      </c>
      <c r="R15" s="9">
        <f ca="1">+IF(Tabla2[[#This Row],[ESTADO ACTUAL DEL CONTRATO ]]="LIQUIDADO","OK",Tabla2[[#This Row],[FECHA DE TERMINACIÓN  DEL CONTRATO ]]-$Q$1)</f>
        <v>-810</v>
      </c>
      <c r="S15" s="7">
        <v>44687</v>
      </c>
      <c r="T15" s="27"/>
      <c r="U15" s="27" t="s">
        <v>192</v>
      </c>
      <c r="V15" s="27" t="s">
        <v>99</v>
      </c>
      <c r="W15" s="27" t="s">
        <v>193</v>
      </c>
      <c r="X15" s="29" t="s">
        <v>111</v>
      </c>
      <c r="Y15" s="27" t="s">
        <v>39</v>
      </c>
      <c r="Z15" s="27" t="s">
        <v>101</v>
      </c>
      <c r="AA15" s="27" t="s">
        <v>194</v>
      </c>
      <c r="AB15" s="27"/>
      <c r="AC15" s="27"/>
      <c r="AD15" s="27"/>
      <c r="AE15" s="27"/>
      <c r="AF15" s="30" t="s">
        <v>195</v>
      </c>
      <c r="AG15" s="30" t="s">
        <v>99</v>
      </c>
      <c r="AH15" s="29">
        <v>44347</v>
      </c>
      <c r="AI15" s="6" t="s">
        <v>99</v>
      </c>
      <c r="AJ15" s="29" t="s">
        <v>99</v>
      </c>
      <c r="AK15" s="6">
        <f>+Tabla2[[#This Row],[FECHA DE TERMINACIÓN  DEL CONTRATO ]]+120</f>
        <v>44807</v>
      </c>
      <c r="AL15" s="6">
        <f>+Tabla2[[#This Row],[OPORTUNIDAD PARA LIQUIDADAR BILATERALMENTE]]+60</f>
        <v>44867</v>
      </c>
      <c r="AM15" s="6">
        <f>+Tabla2[[#This Row],[OPORTUNIDAD PARA LIQUIDAR UNILATERALMENTE]]+720</f>
        <v>45587</v>
      </c>
      <c r="AN15" s="27" t="s">
        <v>196</v>
      </c>
    </row>
    <row r="16" spans="1:40" s="4" customFormat="1" ht="40.5" customHeight="1" x14ac:dyDescent="0.25">
      <c r="A16" s="27" t="s">
        <v>86</v>
      </c>
      <c r="B16" s="27" t="s">
        <v>197</v>
      </c>
      <c r="C16" s="7">
        <v>44470</v>
      </c>
      <c r="D16" s="27" t="s">
        <v>198</v>
      </c>
      <c r="E16" s="9" t="s">
        <v>199</v>
      </c>
      <c r="F16" s="27" t="s">
        <v>200</v>
      </c>
      <c r="G16" s="27" t="s">
        <v>201</v>
      </c>
      <c r="H16" s="27"/>
      <c r="I16" s="43"/>
      <c r="J16" s="27"/>
      <c r="K16" s="27" t="s">
        <v>4</v>
      </c>
      <c r="L16" s="27" t="s">
        <v>5</v>
      </c>
      <c r="M16" s="27" t="s">
        <v>18</v>
      </c>
      <c r="N16" s="37">
        <f ca="1">+IF(Tabla2[[#This Row],[DÍAS PENDIENTES DE EJECUCIÓN]]&lt;=0,1,($Q$1-Tabla2[[#This Row],[FECHA ACTA DE INICIO]])/(Tabla2[[#This Row],[FECHA DE TERMINACIÓN  DEL CONTRATO ]]-Tabla2[[#This Row],[FECHA ACTA DE INICIO]]))</f>
        <v>1</v>
      </c>
      <c r="O16" s="10">
        <v>11421306</v>
      </c>
      <c r="P16" s="7">
        <v>44470</v>
      </c>
      <c r="Q16" s="27" t="s">
        <v>202</v>
      </c>
      <c r="R16" s="9">
        <f ca="1">+IF(Tabla2[[#This Row],[ESTADO ACTUAL DEL CONTRATO ]]="LIQUIDADO","OK",Tabla2[[#This Row],[FECHA DE TERMINACIÓN  DEL CONTRATO ]]-$Q$1)</f>
        <v>-755</v>
      </c>
      <c r="S16" s="7">
        <v>44742</v>
      </c>
      <c r="T16" s="27"/>
      <c r="U16" s="29" t="s">
        <v>99</v>
      </c>
      <c r="V16" s="29" t="s">
        <v>99</v>
      </c>
      <c r="W16" s="29" t="s">
        <v>99</v>
      </c>
      <c r="X16" s="29" t="s">
        <v>100</v>
      </c>
      <c r="Y16" s="27" t="s">
        <v>42</v>
      </c>
      <c r="Z16" s="27" t="s">
        <v>101</v>
      </c>
      <c r="AA16" s="29" t="s">
        <v>203</v>
      </c>
      <c r="AB16" s="29"/>
      <c r="AC16" s="29"/>
      <c r="AD16" s="29"/>
      <c r="AE16" s="29"/>
      <c r="AF16" s="29" t="s">
        <v>99</v>
      </c>
      <c r="AG16" s="35" t="s">
        <v>204</v>
      </c>
      <c r="AH16" s="29" t="s">
        <v>99</v>
      </c>
      <c r="AI16" s="6">
        <v>44835</v>
      </c>
      <c r="AJ16" s="29" t="s">
        <v>99</v>
      </c>
      <c r="AK16" s="6">
        <f>+Tabla2[[#This Row],[FECHA DE TERMINACIÓN  DEL CONTRATO ]]+120</f>
        <v>44862</v>
      </c>
      <c r="AL16" s="6">
        <f>+Tabla2[[#This Row],[OPORTUNIDAD PARA LIQUIDADAR BILATERALMENTE]]+60</f>
        <v>44922</v>
      </c>
      <c r="AM16" s="6">
        <f>+Tabla2[[#This Row],[OPORTUNIDAD PARA LIQUIDAR UNILATERALMENTE]]+720</f>
        <v>45642</v>
      </c>
      <c r="AN16" s="27" t="s">
        <v>99</v>
      </c>
    </row>
    <row r="17" spans="1:40" s="4" customFormat="1" ht="40.5" customHeight="1" x14ac:dyDescent="0.25">
      <c r="A17" s="27" t="s">
        <v>86</v>
      </c>
      <c r="B17" s="27" t="s">
        <v>205</v>
      </c>
      <c r="C17" s="7">
        <v>44470</v>
      </c>
      <c r="D17" s="27" t="s">
        <v>206</v>
      </c>
      <c r="E17" s="9" t="s">
        <v>207</v>
      </c>
      <c r="F17" s="27" t="s">
        <v>208</v>
      </c>
      <c r="G17" s="27" t="s">
        <v>209</v>
      </c>
      <c r="H17" s="27"/>
      <c r="I17" s="43"/>
      <c r="J17" s="27"/>
      <c r="K17" s="27" t="s">
        <v>12</v>
      </c>
      <c r="L17" s="27" t="s">
        <v>9</v>
      </c>
      <c r="M17" s="27" t="s">
        <v>28</v>
      </c>
      <c r="N17" s="37">
        <v>1</v>
      </c>
      <c r="O17" s="10">
        <v>29732590</v>
      </c>
      <c r="P17" s="7">
        <v>44473</v>
      </c>
      <c r="Q17" s="27" t="s">
        <v>210</v>
      </c>
      <c r="R17" s="9" t="str">
        <f>+IF(Tabla2[[#This Row],[ESTADO ACTUAL DEL CONTRATO ]]="LIQUIDADO","OK",Tabla2[[#This Row],[FECHA DE TERMINACIÓN  DEL CONTRATO ]]-$Q$1)</f>
        <v>OK</v>
      </c>
      <c r="S17" s="7">
        <v>44651</v>
      </c>
      <c r="T17" s="27"/>
      <c r="U17" s="27" t="s">
        <v>211</v>
      </c>
      <c r="V17" s="29" t="s">
        <v>212</v>
      </c>
      <c r="W17" s="27" t="s">
        <v>213</v>
      </c>
      <c r="X17" s="29" t="s">
        <v>100</v>
      </c>
      <c r="Y17" s="27" t="s">
        <v>42</v>
      </c>
      <c r="Z17" s="27" t="s">
        <v>101</v>
      </c>
      <c r="AA17" s="29" t="s">
        <v>203</v>
      </c>
      <c r="AB17" s="29"/>
      <c r="AC17" s="29"/>
      <c r="AD17" s="29"/>
      <c r="AE17" s="29"/>
      <c r="AF17" s="29" t="s">
        <v>99</v>
      </c>
      <c r="AG17" s="30" t="s">
        <v>214</v>
      </c>
      <c r="AH17" s="29" t="s">
        <v>99</v>
      </c>
      <c r="AI17" s="6">
        <v>44470</v>
      </c>
      <c r="AJ17" s="6">
        <v>44734</v>
      </c>
      <c r="AK17" s="6">
        <f>+Tabla2[[#This Row],[FECHA DE TERMINACIÓN  DEL CONTRATO ]]+120</f>
        <v>44771</v>
      </c>
      <c r="AL17" s="6">
        <f>+Tabla2[[#This Row],[OPORTUNIDAD PARA LIQUIDADAR BILATERALMENTE]]+60</f>
        <v>44831</v>
      </c>
      <c r="AM17" s="6">
        <f>+Tabla2[[#This Row],[OPORTUNIDAD PARA LIQUIDAR UNILATERALMENTE]]+720</f>
        <v>45551</v>
      </c>
      <c r="AN17" s="27" t="s">
        <v>99</v>
      </c>
    </row>
    <row r="18" spans="1:40" s="4" customFormat="1" ht="40.5" customHeight="1" x14ac:dyDescent="0.25">
      <c r="A18" s="27" t="s">
        <v>86</v>
      </c>
      <c r="B18" s="27" t="s">
        <v>215</v>
      </c>
      <c r="C18" s="7">
        <v>44504</v>
      </c>
      <c r="D18" s="27" t="s">
        <v>216</v>
      </c>
      <c r="E18" s="9" t="s">
        <v>217</v>
      </c>
      <c r="F18" s="27" t="s">
        <v>218</v>
      </c>
      <c r="G18" s="27" t="s">
        <v>215</v>
      </c>
      <c r="H18" s="27"/>
      <c r="I18" s="43"/>
      <c r="J18" s="27"/>
      <c r="K18" s="27" t="s">
        <v>4</v>
      </c>
      <c r="L18" s="27" t="s">
        <v>9</v>
      </c>
      <c r="M18" s="27" t="s">
        <v>22</v>
      </c>
      <c r="N18" s="37">
        <f ca="1">+IF(Tabla2[[#This Row],[DÍAS PENDIENTES DE EJECUCIÓN]]&lt;=0,1,($Q$1-Tabla2[[#This Row],[FECHA ACTA DE INICIO]])/(Tabla2[[#This Row],[FECHA DE TERMINACIÓN  DEL CONTRATO ]]-Tabla2[[#This Row],[FECHA ACTA DE INICIO]]))</f>
        <v>1</v>
      </c>
      <c r="O18" s="10">
        <v>35700000</v>
      </c>
      <c r="P18" s="7">
        <v>44508</v>
      </c>
      <c r="Q18" s="27" t="s">
        <v>219</v>
      </c>
      <c r="R18" s="9">
        <f ca="1">+IF(Tabla2[[#This Row],[ESTADO ACTUAL DEL CONTRATO ]]="LIQUIDADO","OK",Tabla2[[#This Row],[FECHA DE TERMINACIÓN  DEL CONTRATO ]]-$Q$1)</f>
        <v>-959</v>
      </c>
      <c r="S18" s="7">
        <v>44538</v>
      </c>
      <c r="T18" s="27"/>
      <c r="U18" s="29" t="s">
        <v>99</v>
      </c>
      <c r="V18" s="29" t="s">
        <v>99</v>
      </c>
      <c r="W18" s="29" t="s">
        <v>99</v>
      </c>
      <c r="X18" s="29" t="s">
        <v>100</v>
      </c>
      <c r="Y18" s="27" t="s">
        <v>26</v>
      </c>
      <c r="Z18" s="27" t="s">
        <v>101</v>
      </c>
      <c r="AA18" s="27" t="s">
        <v>151</v>
      </c>
      <c r="AB18" s="27"/>
      <c r="AC18" s="27"/>
      <c r="AD18" s="27"/>
      <c r="AE18" s="27"/>
      <c r="AF18" s="29" t="s">
        <v>99</v>
      </c>
      <c r="AG18" s="30" t="s">
        <v>220</v>
      </c>
      <c r="AH18" s="29" t="s">
        <v>99</v>
      </c>
      <c r="AI18" s="6">
        <v>44869</v>
      </c>
      <c r="AJ18" s="29" t="s">
        <v>99</v>
      </c>
      <c r="AK18" s="6">
        <f>+Tabla2[[#This Row],[FECHA DE TERMINACIÓN  DEL CONTRATO ]]+120</f>
        <v>44658</v>
      </c>
      <c r="AL18" s="6">
        <f>+Tabla2[[#This Row],[OPORTUNIDAD PARA LIQUIDADAR BILATERALMENTE]]+60</f>
        <v>44718</v>
      </c>
      <c r="AM18" s="6">
        <f>+Tabla2[[#This Row],[OPORTUNIDAD PARA LIQUIDAR UNILATERALMENTE]]+720</f>
        <v>45438</v>
      </c>
      <c r="AN18" s="27" t="s">
        <v>99</v>
      </c>
    </row>
    <row r="19" spans="1:40" s="4" customFormat="1" ht="40.5" customHeight="1" x14ac:dyDescent="0.25">
      <c r="A19" s="27" t="s">
        <v>86</v>
      </c>
      <c r="B19" s="27" t="s">
        <v>221</v>
      </c>
      <c r="C19" s="7">
        <v>44519</v>
      </c>
      <c r="D19" s="27" t="s">
        <v>222</v>
      </c>
      <c r="E19" s="9" t="s">
        <v>223</v>
      </c>
      <c r="F19" s="27" t="s">
        <v>224</v>
      </c>
      <c r="G19" s="27" t="s">
        <v>225</v>
      </c>
      <c r="H19" s="27"/>
      <c r="I19" s="43"/>
      <c r="J19" s="27"/>
      <c r="K19" s="27" t="s">
        <v>12</v>
      </c>
      <c r="L19" s="27" t="s">
        <v>9</v>
      </c>
      <c r="M19" s="27" t="s">
        <v>22</v>
      </c>
      <c r="N19" s="37">
        <f ca="1">+IF(Tabla2[[#This Row],[DÍAS PENDIENTES DE EJECUCIÓN]]&lt;=0,1,($Q$1-Tabla2[[#This Row],[FECHA ACTA DE INICIO]])/(Tabla2[[#This Row],[FECHA DE TERMINACIÓN  DEL CONTRATO ]]-Tabla2[[#This Row],[FECHA ACTA DE INICIO]]))</f>
        <v>1</v>
      </c>
      <c r="O19" s="10">
        <v>27844300.75</v>
      </c>
      <c r="P19" s="7">
        <v>44534</v>
      </c>
      <c r="Q19" s="27" t="s">
        <v>226</v>
      </c>
      <c r="R19" s="9">
        <f ca="1">+IF(Tabla2[[#This Row],[ESTADO ACTUAL DEL CONTRATO ]]="LIQUIDADO","OK",Tabla2[[#This Row],[FECHA DE TERMINACIÓN  DEL CONTRATO ]]-$Q$1)</f>
        <v>-953</v>
      </c>
      <c r="S19" s="7">
        <v>44544</v>
      </c>
      <c r="T19" s="27"/>
      <c r="U19" s="29" t="s">
        <v>99</v>
      </c>
      <c r="V19" s="29" t="s">
        <v>99</v>
      </c>
      <c r="W19" s="29" t="s">
        <v>99</v>
      </c>
      <c r="X19" s="29" t="s">
        <v>100</v>
      </c>
      <c r="Y19" s="27" t="s">
        <v>42</v>
      </c>
      <c r="Z19" s="27" t="s">
        <v>101</v>
      </c>
      <c r="AA19" s="27" t="s">
        <v>203</v>
      </c>
      <c r="AB19" s="27"/>
      <c r="AC19" s="27"/>
      <c r="AD19" s="27"/>
      <c r="AE19" s="27"/>
      <c r="AF19" s="29" t="s">
        <v>99</v>
      </c>
      <c r="AG19" s="30" t="s">
        <v>227</v>
      </c>
      <c r="AH19" s="29" t="s">
        <v>99</v>
      </c>
      <c r="AI19" s="6">
        <v>44519</v>
      </c>
      <c r="AJ19" s="29" t="s">
        <v>99</v>
      </c>
      <c r="AK19" s="6">
        <f>+Tabla2[[#This Row],[FECHA DE TERMINACIÓN  DEL CONTRATO ]]+120</f>
        <v>44664</v>
      </c>
      <c r="AL19" s="6">
        <f>+Tabla2[[#This Row],[OPORTUNIDAD PARA LIQUIDADAR BILATERALMENTE]]+60</f>
        <v>44724</v>
      </c>
      <c r="AM19" s="6">
        <f>+Tabla2[[#This Row],[OPORTUNIDAD PARA LIQUIDAR UNILATERALMENTE]]+720</f>
        <v>45444</v>
      </c>
      <c r="AN19" s="27" t="s">
        <v>99</v>
      </c>
    </row>
    <row r="20" spans="1:40" s="4" customFormat="1" ht="40.5" customHeight="1" x14ac:dyDescent="0.25">
      <c r="A20" s="27" t="s">
        <v>86</v>
      </c>
      <c r="B20" s="27" t="s">
        <v>228</v>
      </c>
      <c r="C20" s="7">
        <v>44531</v>
      </c>
      <c r="D20" s="27" t="s">
        <v>229</v>
      </c>
      <c r="E20" s="9" t="s">
        <v>230</v>
      </c>
      <c r="F20" s="27" t="s">
        <v>231</v>
      </c>
      <c r="G20" s="27" t="s">
        <v>232</v>
      </c>
      <c r="H20" s="27"/>
      <c r="I20" s="43"/>
      <c r="J20" s="27"/>
      <c r="K20" s="27" t="s">
        <v>4</v>
      </c>
      <c r="L20" s="27" t="s">
        <v>9</v>
      </c>
      <c r="M20" s="27" t="s">
        <v>22</v>
      </c>
      <c r="N20" s="37">
        <f ca="1">+IF(Tabla2[[#This Row],[DÍAS PENDIENTES DE EJECUCIÓN]]&lt;=0,1,($Q$1-Tabla2[[#This Row],[FECHA ACTA DE INICIO]])/(Tabla2[[#This Row],[FECHA DE TERMINACIÓN  DEL CONTRATO ]]-Tabla2[[#This Row],[FECHA ACTA DE INICIO]]))</f>
        <v>1</v>
      </c>
      <c r="O20" s="10">
        <v>8277520</v>
      </c>
      <c r="P20" s="7">
        <v>44531</v>
      </c>
      <c r="Q20" s="27" t="s">
        <v>233</v>
      </c>
      <c r="R20" s="9">
        <f ca="1">+IF(Tabla2[[#This Row],[ESTADO ACTUAL DEL CONTRATO ]]="LIQUIDADO","OK",Tabla2[[#This Row],[FECHA DE TERMINACIÓN  DEL CONTRATO ]]-$Q$1)</f>
        <v>-936</v>
      </c>
      <c r="S20" s="7">
        <v>44561</v>
      </c>
      <c r="T20" s="27"/>
      <c r="U20" s="29" t="s">
        <v>99</v>
      </c>
      <c r="V20" s="29" t="s">
        <v>99</v>
      </c>
      <c r="W20" s="29" t="s">
        <v>99</v>
      </c>
      <c r="X20" s="29" t="s">
        <v>100</v>
      </c>
      <c r="Y20" s="27" t="s">
        <v>42</v>
      </c>
      <c r="Z20" s="27" t="s">
        <v>101</v>
      </c>
      <c r="AA20" s="27" t="s">
        <v>203</v>
      </c>
      <c r="AB20" s="27"/>
      <c r="AC20" s="27"/>
      <c r="AD20" s="27"/>
      <c r="AE20" s="27"/>
      <c r="AF20" s="29" t="s">
        <v>99</v>
      </c>
      <c r="AG20" s="30" t="s">
        <v>234</v>
      </c>
      <c r="AH20" s="29" t="s">
        <v>99</v>
      </c>
      <c r="AI20" s="6">
        <v>44896</v>
      </c>
      <c r="AJ20" s="29" t="s">
        <v>99</v>
      </c>
      <c r="AK20" s="6">
        <f>+Tabla2[[#This Row],[FECHA DE TERMINACIÓN  DEL CONTRATO ]]+120</f>
        <v>44681</v>
      </c>
      <c r="AL20" s="6">
        <f>+Tabla2[[#This Row],[OPORTUNIDAD PARA LIQUIDADAR BILATERALMENTE]]+60</f>
        <v>44741</v>
      </c>
      <c r="AM20" s="6">
        <f>+Tabla2[[#This Row],[OPORTUNIDAD PARA LIQUIDAR UNILATERALMENTE]]+720</f>
        <v>45461</v>
      </c>
      <c r="AN20" s="27" t="s">
        <v>99</v>
      </c>
    </row>
    <row r="21" spans="1:40" s="4" customFormat="1" ht="40.5" customHeight="1" x14ac:dyDescent="0.25">
      <c r="A21" s="27" t="s">
        <v>86</v>
      </c>
      <c r="B21" s="27" t="s">
        <v>235</v>
      </c>
      <c r="C21" s="7">
        <v>44566</v>
      </c>
      <c r="D21" s="27" t="s">
        <v>236</v>
      </c>
      <c r="E21" s="9">
        <v>1035415829</v>
      </c>
      <c r="F21" s="27" t="s">
        <v>237</v>
      </c>
      <c r="G21" s="27" t="s">
        <v>238</v>
      </c>
      <c r="H21" s="27"/>
      <c r="I21" s="43"/>
      <c r="J21" s="27"/>
      <c r="K21" s="27" t="s">
        <v>4</v>
      </c>
      <c r="L21" s="27" t="s">
        <v>27</v>
      </c>
      <c r="M21" s="27" t="s">
        <v>28</v>
      </c>
      <c r="N21" s="37">
        <v>1</v>
      </c>
      <c r="O21" s="10">
        <v>25784359</v>
      </c>
      <c r="P21" s="7">
        <v>44566</v>
      </c>
      <c r="Q21" s="27" t="s">
        <v>239</v>
      </c>
      <c r="R21" s="9" t="str">
        <f>+IF(Tabla2[[#This Row],[ESTADO ACTUAL DEL CONTRATO ]]="LIQUIDADO","OK",Tabla2[[#This Row],[FECHA DE TERMINACIÓN  DEL CONTRATO ]]-$Q$1)</f>
        <v>OK</v>
      </c>
      <c r="S21" s="7">
        <v>44742</v>
      </c>
      <c r="T21" s="27"/>
      <c r="U21" s="29" t="s">
        <v>99</v>
      </c>
      <c r="V21" s="29" t="s">
        <v>99</v>
      </c>
      <c r="W21" s="29" t="s">
        <v>99</v>
      </c>
      <c r="X21" s="29" t="s">
        <v>100</v>
      </c>
      <c r="Y21" s="27" t="s">
        <v>15</v>
      </c>
      <c r="Z21" s="27" t="s">
        <v>101</v>
      </c>
      <c r="AA21" s="27" t="s">
        <v>240</v>
      </c>
      <c r="AB21" s="27"/>
      <c r="AC21" s="27"/>
      <c r="AD21" s="27"/>
      <c r="AE21" s="27"/>
      <c r="AF21" s="29" t="s">
        <v>99</v>
      </c>
      <c r="AG21" s="30" t="s">
        <v>241</v>
      </c>
      <c r="AH21" s="29" t="s">
        <v>99</v>
      </c>
      <c r="AI21" s="6">
        <v>44566</v>
      </c>
      <c r="AJ21" s="29">
        <v>44742</v>
      </c>
      <c r="AK21" s="6">
        <f>+Tabla2[[#This Row],[FECHA DE TERMINACIÓN  DEL CONTRATO ]]+120</f>
        <v>44862</v>
      </c>
      <c r="AL21" s="6">
        <f>+Tabla2[[#This Row],[OPORTUNIDAD PARA LIQUIDADAR BILATERALMENTE]]+60</f>
        <v>44922</v>
      </c>
      <c r="AM21" s="6">
        <f>+Tabla2[[#This Row],[OPORTUNIDAD PARA LIQUIDAR UNILATERALMENTE]]+720</f>
        <v>45642</v>
      </c>
      <c r="AN21" s="27" t="s">
        <v>99</v>
      </c>
    </row>
    <row r="22" spans="1:40" s="4" customFormat="1" ht="40.5" customHeight="1" x14ac:dyDescent="0.25">
      <c r="A22" s="27" t="s">
        <v>86</v>
      </c>
      <c r="B22" s="27" t="s">
        <v>242</v>
      </c>
      <c r="C22" s="7">
        <v>44566</v>
      </c>
      <c r="D22" s="27" t="s">
        <v>243</v>
      </c>
      <c r="E22" s="9">
        <v>43598197</v>
      </c>
      <c r="F22" s="27" t="s">
        <v>244</v>
      </c>
      <c r="G22" s="27" t="s">
        <v>245</v>
      </c>
      <c r="H22" s="27"/>
      <c r="I22" s="43"/>
      <c r="J22" s="27"/>
      <c r="K22" s="27" t="s">
        <v>4</v>
      </c>
      <c r="L22" s="27" t="s">
        <v>27</v>
      </c>
      <c r="M22" s="27" t="s">
        <v>28</v>
      </c>
      <c r="N22" s="37">
        <v>1</v>
      </c>
      <c r="O22" s="10">
        <v>25784359</v>
      </c>
      <c r="P22" s="7">
        <v>44566</v>
      </c>
      <c r="Q22" s="27" t="s">
        <v>239</v>
      </c>
      <c r="R22" s="9" t="str">
        <f>+IF(Tabla2[[#This Row],[ESTADO ACTUAL DEL CONTRATO ]]="LIQUIDADO","OK",Tabla2[[#This Row],[FECHA DE TERMINACIÓN  DEL CONTRATO ]]-$Q$1)</f>
        <v>OK</v>
      </c>
      <c r="S22" s="7">
        <v>44742</v>
      </c>
      <c r="T22" s="27"/>
      <c r="U22" s="29" t="s">
        <v>99</v>
      </c>
      <c r="V22" s="29" t="s">
        <v>99</v>
      </c>
      <c r="W22" s="29" t="s">
        <v>99</v>
      </c>
      <c r="X22" s="29" t="s">
        <v>100</v>
      </c>
      <c r="Y22" s="27" t="s">
        <v>41</v>
      </c>
      <c r="Z22" s="27" t="s">
        <v>101</v>
      </c>
      <c r="AA22" s="27" t="s">
        <v>246</v>
      </c>
      <c r="AB22" s="27"/>
      <c r="AC22" s="27"/>
      <c r="AD22" s="27"/>
      <c r="AE22" s="27"/>
      <c r="AF22" s="29" t="s">
        <v>99</v>
      </c>
      <c r="AG22" s="30" t="s">
        <v>247</v>
      </c>
      <c r="AH22" s="29" t="s">
        <v>99</v>
      </c>
      <c r="AI22" s="6">
        <v>44566</v>
      </c>
      <c r="AJ22" s="29">
        <v>44742</v>
      </c>
      <c r="AK22" s="6">
        <f>+Tabla2[[#This Row],[FECHA DE TERMINACIÓN  DEL CONTRATO ]]+120</f>
        <v>44862</v>
      </c>
      <c r="AL22" s="6">
        <f>+Tabla2[[#This Row],[OPORTUNIDAD PARA LIQUIDADAR BILATERALMENTE]]+60</f>
        <v>44922</v>
      </c>
      <c r="AM22" s="6">
        <f>+Tabla2[[#This Row],[OPORTUNIDAD PARA LIQUIDAR UNILATERALMENTE]]+720</f>
        <v>45642</v>
      </c>
      <c r="AN22" s="27" t="s">
        <v>99</v>
      </c>
    </row>
    <row r="23" spans="1:40" s="4" customFormat="1" ht="40.5" customHeight="1" x14ac:dyDescent="0.25">
      <c r="A23" s="27" t="s">
        <v>86</v>
      </c>
      <c r="B23" s="27" t="s">
        <v>248</v>
      </c>
      <c r="C23" s="7">
        <v>44565</v>
      </c>
      <c r="D23" s="27" t="s">
        <v>249</v>
      </c>
      <c r="E23" s="9">
        <v>1017207015</v>
      </c>
      <c r="F23" s="27" t="s">
        <v>250</v>
      </c>
      <c r="G23" s="27" t="s">
        <v>251</v>
      </c>
      <c r="H23" s="27"/>
      <c r="I23" s="43"/>
      <c r="J23" s="27"/>
      <c r="K23" s="27" t="s">
        <v>4</v>
      </c>
      <c r="L23" s="27" t="s">
        <v>27</v>
      </c>
      <c r="M23" s="27" t="s">
        <v>28</v>
      </c>
      <c r="N23" s="37">
        <v>1</v>
      </c>
      <c r="O23" s="10">
        <v>36140052</v>
      </c>
      <c r="P23" s="7">
        <v>44565</v>
      </c>
      <c r="Q23" s="27" t="s">
        <v>252</v>
      </c>
      <c r="R23" s="9" t="str">
        <f>+IF(Tabla2[[#This Row],[ESTADO ACTUAL DEL CONTRATO ]]="LIQUIDADO","OK",Tabla2[[#This Row],[FECHA DE TERMINACIÓN  DEL CONTRATO ]]-$Q$1)</f>
        <v>OK</v>
      </c>
      <c r="S23" s="7">
        <v>44742</v>
      </c>
      <c r="T23" s="27"/>
      <c r="U23" s="29" t="s">
        <v>99</v>
      </c>
      <c r="V23" s="29" t="s">
        <v>99</v>
      </c>
      <c r="W23" s="29" t="s">
        <v>99</v>
      </c>
      <c r="X23" s="29" t="s">
        <v>100</v>
      </c>
      <c r="Y23" s="27" t="s">
        <v>23</v>
      </c>
      <c r="Z23" s="27" t="s">
        <v>101</v>
      </c>
      <c r="AA23" s="27" t="s">
        <v>253</v>
      </c>
      <c r="AB23" s="27"/>
      <c r="AC23" s="27"/>
      <c r="AD23" s="27"/>
      <c r="AE23" s="27"/>
      <c r="AF23" s="29" t="s">
        <v>99</v>
      </c>
      <c r="AG23" s="30" t="s">
        <v>254</v>
      </c>
      <c r="AH23" s="29" t="s">
        <v>99</v>
      </c>
      <c r="AI23" s="6">
        <v>44565</v>
      </c>
      <c r="AJ23" s="29">
        <v>44742</v>
      </c>
      <c r="AK23" s="6">
        <f>+Tabla2[[#This Row],[FECHA DE TERMINACIÓN  DEL CONTRATO ]]+120</f>
        <v>44862</v>
      </c>
      <c r="AL23" s="6">
        <f>+Tabla2[[#This Row],[OPORTUNIDAD PARA LIQUIDADAR BILATERALMENTE]]+60</f>
        <v>44922</v>
      </c>
      <c r="AM23" s="6">
        <f>+Tabla2[[#This Row],[OPORTUNIDAD PARA LIQUIDAR UNILATERALMENTE]]+720</f>
        <v>45642</v>
      </c>
      <c r="AN23" s="27" t="s">
        <v>99</v>
      </c>
    </row>
    <row r="24" spans="1:40" s="4" customFormat="1" ht="40.5" customHeight="1" x14ac:dyDescent="0.25">
      <c r="A24" s="27" t="s">
        <v>86</v>
      </c>
      <c r="B24" s="27" t="s">
        <v>255</v>
      </c>
      <c r="C24" s="7">
        <v>44565</v>
      </c>
      <c r="D24" s="27" t="s">
        <v>100</v>
      </c>
      <c r="E24" s="9">
        <v>1017221690</v>
      </c>
      <c r="F24" s="27" t="s">
        <v>256</v>
      </c>
      <c r="G24" s="27" t="s">
        <v>257</v>
      </c>
      <c r="H24" s="27"/>
      <c r="I24" s="43"/>
      <c r="J24" s="27"/>
      <c r="K24" s="27" t="s">
        <v>4</v>
      </c>
      <c r="L24" s="27" t="s">
        <v>27</v>
      </c>
      <c r="M24" s="27" t="s">
        <v>28</v>
      </c>
      <c r="N24" s="37">
        <v>1</v>
      </c>
      <c r="O24" s="10">
        <v>35938153</v>
      </c>
      <c r="P24" s="7">
        <v>44565</v>
      </c>
      <c r="Q24" s="27" t="s">
        <v>252</v>
      </c>
      <c r="R24" s="9" t="str">
        <f>+IF(Tabla2[[#This Row],[ESTADO ACTUAL DEL CONTRATO ]]="LIQUIDADO","OK",Tabla2[[#This Row],[FECHA DE TERMINACIÓN  DEL CONTRATO ]]-$Q$1)</f>
        <v>OK</v>
      </c>
      <c r="S24" s="7">
        <v>44742</v>
      </c>
      <c r="T24" s="27"/>
      <c r="U24" s="29" t="s">
        <v>99</v>
      </c>
      <c r="V24" s="29" t="s">
        <v>99</v>
      </c>
      <c r="W24" s="29" t="s">
        <v>99</v>
      </c>
      <c r="X24" s="29" t="s">
        <v>249</v>
      </c>
      <c r="Y24" s="27" t="s">
        <v>23</v>
      </c>
      <c r="Z24" s="27" t="s">
        <v>101</v>
      </c>
      <c r="AA24" s="27" t="s">
        <v>253</v>
      </c>
      <c r="AB24" s="27"/>
      <c r="AC24" s="27"/>
      <c r="AD24" s="27"/>
      <c r="AE24" s="27"/>
      <c r="AF24" s="29" t="s">
        <v>99</v>
      </c>
      <c r="AG24" s="30" t="s">
        <v>258</v>
      </c>
      <c r="AH24" s="29" t="s">
        <v>99</v>
      </c>
      <c r="AI24" s="6">
        <v>44565</v>
      </c>
      <c r="AJ24" s="29" t="s">
        <v>99</v>
      </c>
      <c r="AK24" s="6">
        <f>+Tabla2[[#This Row],[FECHA DE TERMINACIÓN  DEL CONTRATO ]]+120</f>
        <v>44862</v>
      </c>
      <c r="AL24" s="6">
        <f>+Tabla2[[#This Row],[OPORTUNIDAD PARA LIQUIDADAR BILATERALMENTE]]+60</f>
        <v>44922</v>
      </c>
      <c r="AM24" s="6">
        <f>+Tabla2[[#This Row],[OPORTUNIDAD PARA LIQUIDAR UNILATERALMENTE]]+720</f>
        <v>45642</v>
      </c>
      <c r="AN24" s="27" t="s">
        <v>99</v>
      </c>
    </row>
    <row r="25" spans="1:40" s="4" customFormat="1" ht="40.5" customHeight="1" x14ac:dyDescent="0.25">
      <c r="A25" s="27" t="s">
        <v>86</v>
      </c>
      <c r="B25" s="27" t="s">
        <v>259</v>
      </c>
      <c r="C25" s="7">
        <v>44566</v>
      </c>
      <c r="D25" s="27" t="s">
        <v>260</v>
      </c>
      <c r="E25" s="9">
        <v>71272144</v>
      </c>
      <c r="F25" s="27" t="s">
        <v>261</v>
      </c>
      <c r="G25" s="27" t="s">
        <v>262</v>
      </c>
      <c r="H25" s="27" t="s">
        <v>263</v>
      </c>
      <c r="I25" s="43">
        <v>70286068</v>
      </c>
      <c r="J25" s="27">
        <v>44607</v>
      </c>
      <c r="K25" s="27" t="s">
        <v>4</v>
      </c>
      <c r="L25" s="27" t="s">
        <v>27</v>
      </c>
      <c r="M25" s="27" t="s">
        <v>28</v>
      </c>
      <c r="N25" s="37">
        <v>1</v>
      </c>
      <c r="O25" s="10">
        <v>32516537</v>
      </c>
      <c r="P25" s="7">
        <v>44566</v>
      </c>
      <c r="Q25" s="27" t="s">
        <v>239</v>
      </c>
      <c r="R25" s="9" t="str">
        <f>+IF(Tabla2[[#This Row],[ESTADO ACTUAL DEL CONTRATO ]]="LIQUIDADO","OK",Tabla2[[#This Row],[FECHA DE TERMINACIÓN  DEL CONTRATO ]]-$Q$1)</f>
        <v>OK</v>
      </c>
      <c r="S25" s="7">
        <v>44742</v>
      </c>
      <c r="T25" s="27"/>
      <c r="U25" s="29" t="s">
        <v>99</v>
      </c>
      <c r="V25" s="29" t="s">
        <v>99</v>
      </c>
      <c r="W25" s="29" t="s">
        <v>99</v>
      </c>
      <c r="X25" s="29" t="s">
        <v>100</v>
      </c>
      <c r="Y25" s="27" t="s">
        <v>42</v>
      </c>
      <c r="Z25" s="27" t="s">
        <v>101</v>
      </c>
      <c r="AA25" s="27"/>
      <c r="AB25" s="27"/>
      <c r="AC25" s="27"/>
      <c r="AD25" s="27"/>
      <c r="AE25" s="27"/>
      <c r="AF25" s="29" t="s">
        <v>99</v>
      </c>
      <c r="AG25" s="30" t="s">
        <v>264</v>
      </c>
      <c r="AH25" s="29" t="s">
        <v>99</v>
      </c>
      <c r="AI25" s="6">
        <v>44566</v>
      </c>
      <c r="AJ25" s="29" t="s">
        <v>99</v>
      </c>
      <c r="AK25" s="6">
        <f>+Tabla2[[#This Row],[FECHA DE TERMINACIÓN  DEL CONTRATO ]]+120</f>
        <v>44862</v>
      </c>
      <c r="AL25" s="6">
        <f>+Tabla2[[#This Row],[OPORTUNIDAD PARA LIQUIDADAR BILATERALMENTE]]+60</f>
        <v>44922</v>
      </c>
      <c r="AM25" s="6">
        <f>+Tabla2[[#This Row],[OPORTUNIDAD PARA LIQUIDAR UNILATERALMENTE]]+720</f>
        <v>45642</v>
      </c>
      <c r="AN25" s="27" t="s">
        <v>265</v>
      </c>
    </row>
    <row r="26" spans="1:40" s="4" customFormat="1" ht="40.5" customHeight="1" x14ac:dyDescent="0.25">
      <c r="A26" s="27" t="s">
        <v>86</v>
      </c>
      <c r="B26" s="27" t="s">
        <v>266</v>
      </c>
      <c r="C26" s="7">
        <v>44566</v>
      </c>
      <c r="D26" s="27" t="s">
        <v>267</v>
      </c>
      <c r="E26" s="9">
        <v>43922875</v>
      </c>
      <c r="F26" s="27" t="s">
        <v>268</v>
      </c>
      <c r="G26" s="27" t="s">
        <v>269</v>
      </c>
      <c r="H26" s="27"/>
      <c r="I26" s="43"/>
      <c r="J26" s="27"/>
      <c r="K26" s="27" t="s">
        <v>4</v>
      </c>
      <c r="L26" s="27" t="s">
        <v>27</v>
      </c>
      <c r="M26" s="27" t="s">
        <v>28</v>
      </c>
      <c r="N26" s="37">
        <v>1</v>
      </c>
      <c r="O26" s="10">
        <v>25784359</v>
      </c>
      <c r="P26" s="7">
        <v>44566</v>
      </c>
      <c r="Q26" s="27" t="s">
        <v>239</v>
      </c>
      <c r="R26" s="9" t="str">
        <f>+IF(Tabla2[[#This Row],[ESTADO ACTUAL DEL CONTRATO ]]="LIQUIDADO","OK",Tabla2[[#This Row],[FECHA DE TERMINACIÓN  DEL CONTRATO ]]-$Q$1)</f>
        <v>OK</v>
      </c>
      <c r="S26" s="7">
        <v>44742</v>
      </c>
      <c r="T26" s="27"/>
      <c r="U26" s="29" t="s">
        <v>99</v>
      </c>
      <c r="V26" s="29" t="s">
        <v>99</v>
      </c>
      <c r="W26" s="29" t="s">
        <v>99</v>
      </c>
      <c r="X26" s="29" t="s">
        <v>100</v>
      </c>
      <c r="Y26" s="27" t="s">
        <v>32</v>
      </c>
      <c r="Z26" s="27" t="s">
        <v>101</v>
      </c>
      <c r="AA26" s="27" t="s">
        <v>270</v>
      </c>
      <c r="AB26" s="27"/>
      <c r="AC26" s="27"/>
      <c r="AD26" s="27"/>
      <c r="AE26" s="27"/>
      <c r="AF26" s="29" t="s">
        <v>99</v>
      </c>
      <c r="AG26" s="30" t="s">
        <v>271</v>
      </c>
      <c r="AH26" s="29" t="s">
        <v>99</v>
      </c>
      <c r="AI26" s="6">
        <v>44566</v>
      </c>
      <c r="AJ26" s="29">
        <v>44742</v>
      </c>
      <c r="AK26" s="6">
        <f>+Tabla2[[#This Row],[FECHA DE TERMINACIÓN  DEL CONTRATO ]]+120</f>
        <v>44862</v>
      </c>
      <c r="AL26" s="6">
        <f>+Tabla2[[#This Row],[OPORTUNIDAD PARA LIQUIDADAR BILATERALMENTE]]+60</f>
        <v>44922</v>
      </c>
      <c r="AM26" s="6">
        <f>+Tabla2[[#This Row],[OPORTUNIDAD PARA LIQUIDAR UNILATERALMENTE]]+720</f>
        <v>45642</v>
      </c>
      <c r="AN26" s="27" t="s">
        <v>99</v>
      </c>
    </row>
    <row r="27" spans="1:40" s="4" customFormat="1" ht="55.5" customHeight="1" x14ac:dyDescent="0.25">
      <c r="A27" s="27" t="s">
        <v>86</v>
      </c>
      <c r="B27" s="27" t="s">
        <v>272</v>
      </c>
      <c r="C27" s="7">
        <v>44566</v>
      </c>
      <c r="D27" s="27" t="s">
        <v>273</v>
      </c>
      <c r="E27" s="9">
        <v>1038810329</v>
      </c>
      <c r="F27" s="27" t="s">
        <v>274</v>
      </c>
      <c r="G27" s="27" t="s">
        <v>275</v>
      </c>
      <c r="H27" s="27" t="s">
        <v>276</v>
      </c>
      <c r="I27" s="43" t="s">
        <v>277</v>
      </c>
      <c r="J27" s="27">
        <v>44719</v>
      </c>
      <c r="K27" s="27" t="s">
        <v>4</v>
      </c>
      <c r="L27" s="27" t="s">
        <v>27</v>
      </c>
      <c r="M27" s="27" t="s">
        <v>28</v>
      </c>
      <c r="N27" s="37">
        <v>1</v>
      </c>
      <c r="O27" s="10">
        <v>19023088</v>
      </c>
      <c r="P27" s="7">
        <v>44566</v>
      </c>
      <c r="Q27" s="27" t="s">
        <v>239</v>
      </c>
      <c r="R27" s="9" t="str">
        <f>+IF(Tabla2[[#This Row],[ESTADO ACTUAL DEL CONTRATO ]]="LIQUIDADO","OK",Tabla2[[#This Row],[FECHA DE TERMINACIÓN  DEL CONTRATO ]]-$Q$1)</f>
        <v>OK</v>
      </c>
      <c r="S27" s="7">
        <v>44742</v>
      </c>
      <c r="T27" s="27"/>
      <c r="U27" s="29" t="s">
        <v>99</v>
      </c>
      <c r="V27" s="29" t="s">
        <v>99</v>
      </c>
      <c r="W27" s="29" t="s">
        <v>99</v>
      </c>
      <c r="X27" s="29" t="s">
        <v>249</v>
      </c>
      <c r="Y27" s="27" t="s">
        <v>29</v>
      </c>
      <c r="Z27" s="27" t="s">
        <v>101</v>
      </c>
      <c r="AA27" s="27" t="s">
        <v>169</v>
      </c>
      <c r="AB27" s="27"/>
      <c r="AC27" s="27"/>
      <c r="AD27" s="27"/>
      <c r="AE27" s="27"/>
      <c r="AF27" s="29" t="s">
        <v>99</v>
      </c>
      <c r="AG27" s="30" t="s">
        <v>278</v>
      </c>
      <c r="AH27" s="29" t="s">
        <v>99</v>
      </c>
      <c r="AI27" s="6">
        <v>44566</v>
      </c>
      <c r="AJ27" s="29">
        <v>44742</v>
      </c>
      <c r="AK27" s="6">
        <f>+Tabla2[[#This Row],[FECHA DE TERMINACIÓN  DEL CONTRATO ]]+120</f>
        <v>44862</v>
      </c>
      <c r="AL27" s="6">
        <f>+Tabla2[[#This Row],[OPORTUNIDAD PARA LIQUIDADAR BILATERALMENTE]]+60</f>
        <v>44922</v>
      </c>
      <c r="AM27" s="6">
        <f>+Tabla2[[#This Row],[OPORTUNIDAD PARA LIQUIDAR UNILATERALMENTE]]+720</f>
        <v>45642</v>
      </c>
      <c r="AN27" s="27" t="s">
        <v>279</v>
      </c>
    </row>
    <row r="28" spans="1:40" s="4" customFormat="1" ht="40.5" customHeight="1" x14ac:dyDescent="0.25">
      <c r="A28" s="27" t="s">
        <v>86</v>
      </c>
      <c r="B28" s="27" t="s">
        <v>280</v>
      </c>
      <c r="C28" s="7">
        <v>44566</v>
      </c>
      <c r="D28" s="27" t="s">
        <v>281</v>
      </c>
      <c r="E28" s="9">
        <v>8431365</v>
      </c>
      <c r="F28" s="27" t="s">
        <v>282</v>
      </c>
      <c r="G28" s="27" t="s">
        <v>283</v>
      </c>
      <c r="H28" s="27"/>
      <c r="I28" s="43"/>
      <c r="J28" s="27"/>
      <c r="K28" s="27" t="s">
        <v>4</v>
      </c>
      <c r="L28" s="27" t="s">
        <v>27</v>
      </c>
      <c r="M28" s="27" t="s">
        <v>28</v>
      </c>
      <c r="N28" s="37">
        <v>1</v>
      </c>
      <c r="O28" s="10">
        <v>41413219</v>
      </c>
      <c r="P28" s="7">
        <v>44566</v>
      </c>
      <c r="Q28" s="27" t="s">
        <v>239</v>
      </c>
      <c r="R28" s="9" t="str">
        <f>+IF(Tabla2[[#This Row],[ESTADO ACTUAL DEL CONTRATO ]]="LIQUIDADO","OK",Tabla2[[#This Row],[FECHA DE TERMINACIÓN  DEL CONTRATO ]]-$Q$1)</f>
        <v>OK</v>
      </c>
      <c r="S28" s="7">
        <v>44742</v>
      </c>
      <c r="T28" s="27"/>
      <c r="U28" s="29" t="s">
        <v>99</v>
      </c>
      <c r="V28" s="29" t="s">
        <v>99</v>
      </c>
      <c r="W28" s="29" t="s">
        <v>99</v>
      </c>
      <c r="X28" s="29" t="s">
        <v>100</v>
      </c>
      <c r="Y28" s="27" t="s">
        <v>7</v>
      </c>
      <c r="Z28" s="27" t="s">
        <v>101</v>
      </c>
      <c r="AA28" s="27" t="s">
        <v>284</v>
      </c>
      <c r="AB28" s="27"/>
      <c r="AC28" s="27"/>
      <c r="AD28" s="27"/>
      <c r="AE28" s="27"/>
      <c r="AF28" s="29" t="s">
        <v>99</v>
      </c>
      <c r="AG28" s="30" t="s">
        <v>285</v>
      </c>
      <c r="AH28" s="29" t="s">
        <v>99</v>
      </c>
      <c r="AI28" s="6">
        <v>44566</v>
      </c>
      <c r="AJ28" s="29">
        <v>44742</v>
      </c>
      <c r="AK28" s="6">
        <f>+Tabla2[[#This Row],[FECHA DE TERMINACIÓN  DEL CONTRATO ]]+120</f>
        <v>44862</v>
      </c>
      <c r="AL28" s="6">
        <f>+Tabla2[[#This Row],[OPORTUNIDAD PARA LIQUIDADAR BILATERALMENTE]]+60</f>
        <v>44922</v>
      </c>
      <c r="AM28" s="6">
        <f>+Tabla2[[#This Row],[OPORTUNIDAD PARA LIQUIDAR UNILATERALMENTE]]+720</f>
        <v>45642</v>
      </c>
      <c r="AN28" s="27" t="s">
        <v>99</v>
      </c>
    </row>
    <row r="29" spans="1:40" s="4" customFormat="1" ht="40.5" customHeight="1" x14ac:dyDescent="0.25">
      <c r="A29" s="27" t="s">
        <v>86</v>
      </c>
      <c r="B29" s="27" t="s">
        <v>286</v>
      </c>
      <c r="C29" s="7">
        <v>44566</v>
      </c>
      <c r="D29" s="27" t="s">
        <v>287</v>
      </c>
      <c r="E29" s="9">
        <v>43160884</v>
      </c>
      <c r="F29" s="27" t="s">
        <v>288</v>
      </c>
      <c r="G29" s="27" t="s">
        <v>289</v>
      </c>
      <c r="H29" s="27"/>
      <c r="I29" s="43"/>
      <c r="J29" s="27"/>
      <c r="K29" s="27" t="s">
        <v>4</v>
      </c>
      <c r="L29" s="27" t="s">
        <v>27</v>
      </c>
      <c r="M29" s="27" t="s">
        <v>28</v>
      </c>
      <c r="N29" s="37">
        <v>1</v>
      </c>
      <c r="O29" s="10">
        <v>39881719</v>
      </c>
      <c r="P29" s="7">
        <v>44566</v>
      </c>
      <c r="Q29" s="27" t="s">
        <v>239</v>
      </c>
      <c r="R29" s="9" t="str">
        <f>+IF(Tabla2[[#This Row],[ESTADO ACTUAL DEL CONTRATO ]]="LIQUIDADO","OK",Tabla2[[#This Row],[FECHA DE TERMINACIÓN  DEL CONTRATO ]]-$Q$1)</f>
        <v>OK</v>
      </c>
      <c r="S29" s="7">
        <v>44742</v>
      </c>
      <c r="T29" s="27"/>
      <c r="U29" s="29" t="s">
        <v>99</v>
      </c>
      <c r="V29" s="29" t="s">
        <v>99</v>
      </c>
      <c r="W29" s="29" t="s">
        <v>99</v>
      </c>
      <c r="X29" s="29" t="s">
        <v>100</v>
      </c>
      <c r="Y29" s="27" t="s">
        <v>38</v>
      </c>
      <c r="Z29" s="27" t="s">
        <v>101</v>
      </c>
      <c r="AA29" s="27"/>
      <c r="AB29" s="27"/>
      <c r="AC29" s="27"/>
      <c r="AD29" s="27"/>
      <c r="AE29" s="27"/>
      <c r="AF29" s="29" t="s">
        <v>99</v>
      </c>
      <c r="AG29" s="30" t="s">
        <v>290</v>
      </c>
      <c r="AH29" s="29" t="s">
        <v>99</v>
      </c>
      <c r="AI29" s="6">
        <v>44566</v>
      </c>
      <c r="AJ29" s="29">
        <v>44742</v>
      </c>
      <c r="AK29" s="6">
        <f>+Tabla2[[#This Row],[FECHA DE TERMINACIÓN  DEL CONTRATO ]]+120</f>
        <v>44862</v>
      </c>
      <c r="AL29" s="6">
        <f>+Tabla2[[#This Row],[OPORTUNIDAD PARA LIQUIDADAR BILATERALMENTE]]+60</f>
        <v>44922</v>
      </c>
      <c r="AM29" s="6">
        <f>+Tabla2[[#This Row],[OPORTUNIDAD PARA LIQUIDAR UNILATERALMENTE]]+720</f>
        <v>45642</v>
      </c>
      <c r="AN29" s="27" t="s">
        <v>99</v>
      </c>
    </row>
    <row r="30" spans="1:40" s="4" customFormat="1" ht="40.5" customHeight="1" x14ac:dyDescent="0.25">
      <c r="A30" s="27" t="s">
        <v>86</v>
      </c>
      <c r="B30" s="27" t="s">
        <v>291</v>
      </c>
      <c r="C30" s="7">
        <v>44566</v>
      </c>
      <c r="D30" s="27" t="s">
        <v>292</v>
      </c>
      <c r="E30" s="9">
        <v>1152683822</v>
      </c>
      <c r="F30" s="27" t="s">
        <v>293</v>
      </c>
      <c r="G30" s="27" t="s">
        <v>294</v>
      </c>
      <c r="H30" s="27"/>
      <c r="I30" s="43"/>
      <c r="J30" s="27"/>
      <c r="K30" s="27" t="s">
        <v>4</v>
      </c>
      <c r="L30" s="27" t="s">
        <v>27</v>
      </c>
      <c r="M30" s="27" t="s">
        <v>28</v>
      </c>
      <c r="N30" s="37">
        <v>1</v>
      </c>
      <c r="O30" s="10">
        <v>19818576</v>
      </c>
      <c r="P30" s="7">
        <v>44566</v>
      </c>
      <c r="Q30" s="27" t="s">
        <v>239</v>
      </c>
      <c r="R30" s="9" t="str">
        <f>+IF(Tabla2[[#This Row],[ESTADO ACTUAL DEL CONTRATO ]]="LIQUIDADO","OK",Tabla2[[#This Row],[FECHA DE TERMINACIÓN  DEL CONTRATO ]]-$Q$1)</f>
        <v>OK</v>
      </c>
      <c r="S30" s="7">
        <v>44742</v>
      </c>
      <c r="T30" s="27"/>
      <c r="U30" s="29" t="s">
        <v>99</v>
      </c>
      <c r="V30" s="29" t="s">
        <v>99</v>
      </c>
      <c r="W30" s="29" t="s">
        <v>99</v>
      </c>
      <c r="X30" s="29" t="s">
        <v>100</v>
      </c>
      <c r="Y30" s="27" t="s">
        <v>42</v>
      </c>
      <c r="Z30" s="27" t="s">
        <v>101</v>
      </c>
      <c r="AA30" s="27" t="s">
        <v>203</v>
      </c>
      <c r="AB30" s="27"/>
      <c r="AC30" s="27"/>
      <c r="AD30" s="27"/>
      <c r="AE30" s="27"/>
      <c r="AF30" s="29" t="s">
        <v>99</v>
      </c>
      <c r="AG30" s="30" t="s">
        <v>295</v>
      </c>
      <c r="AH30" s="29" t="s">
        <v>99</v>
      </c>
      <c r="AI30" s="6">
        <v>44566</v>
      </c>
      <c r="AJ30" s="29">
        <v>44742</v>
      </c>
      <c r="AK30" s="6">
        <f>+Tabla2[[#This Row],[FECHA DE TERMINACIÓN  DEL CONTRATO ]]+120</f>
        <v>44862</v>
      </c>
      <c r="AL30" s="6">
        <f>+Tabla2[[#This Row],[OPORTUNIDAD PARA LIQUIDADAR BILATERALMENTE]]+60</f>
        <v>44922</v>
      </c>
      <c r="AM30" s="6">
        <f>+Tabla2[[#This Row],[OPORTUNIDAD PARA LIQUIDAR UNILATERALMENTE]]+720</f>
        <v>45642</v>
      </c>
      <c r="AN30" s="27" t="s">
        <v>99</v>
      </c>
    </row>
    <row r="31" spans="1:40" s="4" customFormat="1" ht="40.5" customHeight="1" x14ac:dyDescent="0.25">
      <c r="A31" s="27" t="s">
        <v>86</v>
      </c>
      <c r="B31" s="27" t="s">
        <v>296</v>
      </c>
      <c r="C31" s="7">
        <v>44565</v>
      </c>
      <c r="D31" s="27" t="s">
        <v>253</v>
      </c>
      <c r="E31" s="9">
        <v>10004622</v>
      </c>
      <c r="F31" s="27" t="s">
        <v>297</v>
      </c>
      <c r="G31" s="27" t="s">
        <v>298</v>
      </c>
      <c r="H31" s="27" t="s">
        <v>299</v>
      </c>
      <c r="I31" s="43">
        <v>71274502</v>
      </c>
      <c r="J31" s="27">
        <v>44691</v>
      </c>
      <c r="K31" s="27" t="s">
        <v>4</v>
      </c>
      <c r="L31" s="27" t="s">
        <v>27</v>
      </c>
      <c r="M31" s="27" t="s">
        <v>28</v>
      </c>
      <c r="N31" s="37">
        <v>1</v>
      </c>
      <c r="O31" s="10">
        <v>41413219</v>
      </c>
      <c r="P31" s="7">
        <v>44565</v>
      </c>
      <c r="Q31" s="27" t="s">
        <v>252</v>
      </c>
      <c r="R31" s="9" t="str">
        <f>+IF(Tabla2[[#This Row],[ESTADO ACTUAL DEL CONTRATO ]]="LIQUIDADO","OK",Tabla2[[#This Row],[FECHA DE TERMINACIÓN  DEL CONTRATO ]]-$Q$1)</f>
        <v>OK</v>
      </c>
      <c r="S31" s="7">
        <v>44742</v>
      </c>
      <c r="T31" s="27"/>
      <c r="U31" s="29" t="s">
        <v>99</v>
      </c>
      <c r="V31" s="29" t="s">
        <v>99</v>
      </c>
      <c r="W31" s="29" t="s">
        <v>99</v>
      </c>
      <c r="X31" s="29" t="s">
        <v>249</v>
      </c>
      <c r="Y31" s="27" t="s">
        <v>23</v>
      </c>
      <c r="Z31" s="27" t="s">
        <v>101</v>
      </c>
      <c r="AA31" s="27"/>
      <c r="AB31" s="27"/>
      <c r="AC31" s="27"/>
      <c r="AD31" s="27"/>
      <c r="AE31" s="27"/>
      <c r="AF31" s="29" t="s">
        <v>99</v>
      </c>
      <c r="AG31" s="30" t="s">
        <v>300</v>
      </c>
      <c r="AH31" s="29" t="s">
        <v>99</v>
      </c>
      <c r="AI31" s="6">
        <v>44565</v>
      </c>
      <c r="AJ31" s="29">
        <v>44742</v>
      </c>
      <c r="AK31" s="6">
        <f>+Tabla2[[#This Row],[FECHA DE TERMINACIÓN  DEL CONTRATO ]]+120</f>
        <v>44862</v>
      </c>
      <c r="AL31" s="6">
        <f>+Tabla2[[#This Row],[OPORTUNIDAD PARA LIQUIDADAR BILATERALMENTE]]+60</f>
        <v>44922</v>
      </c>
      <c r="AM31" s="6">
        <f>+Tabla2[[#This Row],[OPORTUNIDAD PARA LIQUIDAR UNILATERALMENTE]]+720</f>
        <v>45642</v>
      </c>
      <c r="AN31" s="27" t="s">
        <v>301</v>
      </c>
    </row>
    <row r="32" spans="1:40" s="4" customFormat="1" ht="40.5" customHeight="1" x14ac:dyDescent="0.25">
      <c r="A32" s="27" t="s">
        <v>86</v>
      </c>
      <c r="B32" s="27" t="s">
        <v>302</v>
      </c>
      <c r="C32" s="7">
        <v>44567</v>
      </c>
      <c r="D32" s="27" t="s">
        <v>303</v>
      </c>
      <c r="E32" s="9">
        <v>1069925474</v>
      </c>
      <c r="F32" s="27" t="s">
        <v>304</v>
      </c>
      <c r="G32" s="27" t="s">
        <v>305</v>
      </c>
      <c r="H32" s="27"/>
      <c r="I32" s="43"/>
      <c r="J32" s="27"/>
      <c r="K32" s="27" t="s">
        <v>4</v>
      </c>
      <c r="L32" s="27" t="s">
        <v>27</v>
      </c>
      <c r="M32" s="27" t="s">
        <v>28</v>
      </c>
      <c r="N32" s="37">
        <v>1</v>
      </c>
      <c r="O32" s="10">
        <v>25496266</v>
      </c>
      <c r="P32" s="7">
        <v>44567</v>
      </c>
      <c r="Q32" s="27" t="s">
        <v>306</v>
      </c>
      <c r="R32" s="9" t="str">
        <f>+IF(Tabla2[[#This Row],[ESTADO ACTUAL DEL CONTRATO ]]="LIQUIDADO","OK",Tabla2[[#This Row],[FECHA DE TERMINACIÓN  DEL CONTRATO ]]-$Q$1)</f>
        <v>OK</v>
      </c>
      <c r="S32" s="7">
        <v>44742</v>
      </c>
      <c r="T32" s="27"/>
      <c r="U32" s="29" t="s">
        <v>99</v>
      </c>
      <c r="V32" s="29" t="s">
        <v>99</v>
      </c>
      <c r="W32" s="29" t="s">
        <v>99</v>
      </c>
      <c r="X32" s="29" t="s">
        <v>100</v>
      </c>
      <c r="Y32" s="27" t="s">
        <v>39</v>
      </c>
      <c r="Z32" s="27" t="s">
        <v>101</v>
      </c>
      <c r="AA32" s="27" t="s">
        <v>194</v>
      </c>
      <c r="AB32" s="27"/>
      <c r="AC32" s="27"/>
      <c r="AD32" s="27"/>
      <c r="AE32" s="27"/>
      <c r="AF32" s="29" t="s">
        <v>99</v>
      </c>
      <c r="AG32" s="30" t="s">
        <v>307</v>
      </c>
      <c r="AH32" s="29" t="s">
        <v>99</v>
      </c>
      <c r="AI32" s="6">
        <v>44567</v>
      </c>
      <c r="AJ32" s="29">
        <v>44742</v>
      </c>
      <c r="AK32" s="6">
        <f>+Tabla2[[#This Row],[FECHA DE TERMINACIÓN  DEL CONTRATO ]]+120</f>
        <v>44862</v>
      </c>
      <c r="AL32" s="6">
        <f>+Tabla2[[#This Row],[OPORTUNIDAD PARA LIQUIDADAR BILATERALMENTE]]+60</f>
        <v>44922</v>
      </c>
      <c r="AM32" s="6">
        <f>+Tabla2[[#This Row],[OPORTUNIDAD PARA LIQUIDAR UNILATERALMENTE]]+720</f>
        <v>45642</v>
      </c>
      <c r="AN32" s="27" t="s">
        <v>99</v>
      </c>
    </row>
    <row r="33" spans="1:40" s="4" customFormat="1" ht="40.5" customHeight="1" x14ac:dyDescent="0.25">
      <c r="A33" s="27" t="s">
        <v>86</v>
      </c>
      <c r="B33" s="27" t="s">
        <v>308</v>
      </c>
      <c r="C33" s="7">
        <v>44581</v>
      </c>
      <c r="D33" s="27" t="s">
        <v>309</v>
      </c>
      <c r="E33" s="9" t="s">
        <v>310</v>
      </c>
      <c r="F33" s="27" t="s">
        <v>311</v>
      </c>
      <c r="G33" s="27" t="s">
        <v>312</v>
      </c>
      <c r="H33" s="27"/>
      <c r="I33" s="43"/>
      <c r="J33" s="27"/>
      <c r="K33" s="27" t="s">
        <v>4</v>
      </c>
      <c r="L33" s="27" t="s">
        <v>9</v>
      </c>
      <c r="M33" s="27" t="s">
        <v>6</v>
      </c>
      <c r="N33" s="37">
        <f ca="1">+IF(Tabla2[[#This Row],[DÍAS PENDIENTES DE EJECUCIÓN]]&lt;=0,1,($Q$1-Tabla2[[#This Row],[FECHA ACTA DE INICIO]])/(Tabla2[[#This Row],[FECHA DE TERMINACIÓN  DEL CONTRATO ]]-Tabla2[[#This Row],[FECHA ACTA DE INICIO]]))</f>
        <v>1</v>
      </c>
      <c r="O33" s="10">
        <f>37227960+Tabla2[[#This Row],[ADICIONES ]]</f>
        <v>40499425</v>
      </c>
      <c r="P33" s="7">
        <v>44581</v>
      </c>
      <c r="Q33" s="27" t="s">
        <v>313</v>
      </c>
      <c r="R33" s="9">
        <f ca="1">+IF(Tabla2[[#This Row],[ESTADO ACTUAL DEL CONTRATO ]]="LIQUIDADO","OK",Tabla2[[#This Row],[FECHA DE TERMINACIÓN  DEL CONTRATO ]]-$Q$1)</f>
        <v>-540</v>
      </c>
      <c r="S33" s="7">
        <v>44957</v>
      </c>
      <c r="T33" s="27"/>
      <c r="U33" s="27" t="s">
        <v>1892</v>
      </c>
      <c r="V33" s="27" t="s">
        <v>99</v>
      </c>
      <c r="W33" s="10">
        <v>3271465</v>
      </c>
      <c r="X33" s="29" t="s">
        <v>100</v>
      </c>
      <c r="Y33" s="27" t="s">
        <v>42</v>
      </c>
      <c r="Z33" s="27" t="s">
        <v>101</v>
      </c>
      <c r="AA33" s="27" t="s">
        <v>203</v>
      </c>
      <c r="AB33" s="27"/>
      <c r="AC33" s="27"/>
      <c r="AD33" s="27"/>
      <c r="AE33" s="27"/>
      <c r="AF33" s="29" t="s">
        <v>99</v>
      </c>
      <c r="AG33" s="30" t="s">
        <v>314</v>
      </c>
      <c r="AH33" s="29" t="s">
        <v>99</v>
      </c>
      <c r="AI33" s="6">
        <v>44581</v>
      </c>
      <c r="AJ33" s="29" t="s">
        <v>99</v>
      </c>
      <c r="AK33" s="7">
        <f>+Tabla2[[#This Row],[FECHA DE TERMINACIÓN  DEL CONTRATO ]]+120</f>
        <v>45077</v>
      </c>
      <c r="AL33" s="7">
        <f>+Tabla2[[#This Row],[OPORTUNIDAD PARA LIQUIDADAR BILATERALMENTE]]+60</f>
        <v>45137</v>
      </c>
      <c r="AM33" s="7">
        <f>+Tabla2[[#This Row],[OPORTUNIDAD PARA LIQUIDAR UNILATERALMENTE]]+720</f>
        <v>45857</v>
      </c>
      <c r="AN33" s="27" t="s">
        <v>99</v>
      </c>
    </row>
    <row r="34" spans="1:40" s="4" customFormat="1" ht="40.5" customHeight="1" x14ac:dyDescent="0.25">
      <c r="A34" s="27" t="s">
        <v>86</v>
      </c>
      <c r="B34" s="27" t="s">
        <v>315</v>
      </c>
      <c r="C34" s="7">
        <v>44581</v>
      </c>
      <c r="D34" s="27" t="s">
        <v>316</v>
      </c>
      <c r="E34" s="9" t="s">
        <v>317</v>
      </c>
      <c r="F34" s="27" t="s">
        <v>318</v>
      </c>
      <c r="G34" s="27" t="s">
        <v>319</v>
      </c>
      <c r="H34" s="27"/>
      <c r="I34" s="43"/>
      <c r="J34" s="27"/>
      <c r="K34" s="27" t="s">
        <v>4</v>
      </c>
      <c r="L34" s="27" t="s">
        <v>9</v>
      </c>
      <c r="M34" s="27" t="s">
        <v>18</v>
      </c>
      <c r="N34" s="37">
        <f ca="1">+IF(Tabla2[[#This Row],[DÍAS PENDIENTES DE EJECUCIÓN]]&lt;=0,1,($Q$1-Tabla2[[#This Row],[FECHA ACTA DE INICIO]])/(Tabla2[[#This Row],[FECHA DE TERMINACIÓN  DEL CONTRATO ]]-Tabla2[[#This Row],[FECHA ACTA DE INICIO]]))</f>
        <v>1</v>
      </c>
      <c r="O34" s="10">
        <f>140003114+Tabla2[[#This Row],[ADICIONES ]]</f>
        <v>159437982</v>
      </c>
      <c r="P34" s="7">
        <v>44581</v>
      </c>
      <c r="Q34" s="27" t="s">
        <v>313</v>
      </c>
      <c r="R34" s="9">
        <f ca="1">+IF(Tabla2[[#This Row],[ESTADO ACTUAL DEL CONTRATO ]]="LIQUIDADO","OK",Tabla2[[#This Row],[FECHA DE TERMINACIÓN  DEL CONTRATO ]]-$Q$1)</f>
        <v>-556</v>
      </c>
      <c r="S34" s="7">
        <v>44941</v>
      </c>
      <c r="T34" s="27"/>
      <c r="U34" s="29" t="s">
        <v>1949</v>
      </c>
      <c r="V34" s="29" t="s">
        <v>99</v>
      </c>
      <c r="W34" s="49">
        <v>19434868</v>
      </c>
      <c r="X34" s="29" t="s">
        <v>100</v>
      </c>
      <c r="Y34" s="27" t="s">
        <v>42</v>
      </c>
      <c r="Z34" s="27" t="s">
        <v>101</v>
      </c>
      <c r="AA34" s="27" t="s">
        <v>203</v>
      </c>
      <c r="AB34" s="27"/>
      <c r="AC34" s="27"/>
      <c r="AD34" s="27"/>
      <c r="AE34" s="27"/>
      <c r="AF34" s="29" t="s">
        <v>99</v>
      </c>
      <c r="AG34" s="30" t="s">
        <v>320</v>
      </c>
      <c r="AH34" s="29" t="s">
        <v>99</v>
      </c>
      <c r="AI34" s="6">
        <v>44581</v>
      </c>
      <c r="AJ34" s="29" t="s">
        <v>99</v>
      </c>
      <c r="AK34" s="7">
        <f>+Tabla2[[#This Row],[FECHA DE TERMINACIÓN  DEL CONTRATO ]]+120</f>
        <v>45061</v>
      </c>
      <c r="AL34" s="7">
        <f>+Tabla2[[#This Row],[OPORTUNIDAD PARA LIQUIDADAR BILATERALMENTE]]+60</f>
        <v>45121</v>
      </c>
      <c r="AM34" s="7">
        <f>+Tabla2[[#This Row],[OPORTUNIDAD PARA LIQUIDAR UNILATERALMENTE]]+720</f>
        <v>45841</v>
      </c>
      <c r="AN34" s="27" t="s">
        <v>99</v>
      </c>
    </row>
    <row r="35" spans="1:40" s="4" customFormat="1" ht="40.5" customHeight="1" x14ac:dyDescent="0.25">
      <c r="A35" s="27" t="s">
        <v>86</v>
      </c>
      <c r="B35" s="27" t="s">
        <v>321</v>
      </c>
      <c r="C35" s="7">
        <v>44567</v>
      </c>
      <c r="D35" s="27" t="s">
        <v>322</v>
      </c>
      <c r="E35" s="9" t="s">
        <v>323</v>
      </c>
      <c r="F35" s="27" t="s">
        <v>324</v>
      </c>
      <c r="G35" s="27" t="s">
        <v>325</v>
      </c>
      <c r="H35" s="27" t="s">
        <v>1917</v>
      </c>
      <c r="I35" s="43" t="s">
        <v>1918</v>
      </c>
      <c r="J35" s="27">
        <v>44869</v>
      </c>
      <c r="K35" s="27" t="s">
        <v>4</v>
      </c>
      <c r="L35" s="27" t="s">
        <v>9</v>
      </c>
      <c r="M35" s="27" t="s">
        <v>18</v>
      </c>
      <c r="N35" s="37">
        <f ca="1">+IF(Tabla2[[#This Row],[DÍAS PENDIENTES DE EJECUCIÓN]]&lt;=0,1,($Q$1-Tabla2[[#This Row],[FECHA ACTA DE INICIO]])/(Tabla2[[#This Row],[FECHA DE TERMINACIÓN  DEL CONTRATO ]]-Tabla2[[#This Row],[FECHA ACTA DE INICIO]]))</f>
        <v>1</v>
      </c>
      <c r="O35" s="10">
        <v>86073259</v>
      </c>
      <c r="P35" s="7">
        <v>44579</v>
      </c>
      <c r="Q35" s="27" t="s">
        <v>97</v>
      </c>
      <c r="R35" s="9">
        <f ca="1">+IF(Tabla2[[#This Row],[ESTADO ACTUAL DEL CONTRATO ]]="LIQUIDADO","OK",Tabla2[[#This Row],[FECHA DE TERMINACIÓN  DEL CONTRATO ]]-$Q$1)</f>
        <v>-614</v>
      </c>
      <c r="S35" s="7">
        <v>44883</v>
      </c>
      <c r="T35" s="27"/>
      <c r="U35" s="29" t="s">
        <v>99</v>
      </c>
      <c r="V35" s="29" t="s">
        <v>99</v>
      </c>
      <c r="W35" s="29" t="s">
        <v>99</v>
      </c>
      <c r="X35" s="29" t="s">
        <v>100</v>
      </c>
      <c r="Y35" s="27" t="s">
        <v>42</v>
      </c>
      <c r="Z35" s="27" t="s">
        <v>101</v>
      </c>
      <c r="AA35" s="27" t="s">
        <v>1092</v>
      </c>
      <c r="AB35" s="27"/>
      <c r="AC35" s="27"/>
      <c r="AD35" s="27"/>
      <c r="AE35" s="27"/>
      <c r="AF35" s="29" t="s">
        <v>99</v>
      </c>
      <c r="AG35" s="30" t="s">
        <v>326</v>
      </c>
      <c r="AH35" s="29" t="s">
        <v>99</v>
      </c>
      <c r="AI35" s="6">
        <v>44567</v>
      </c>
      <c r="AJ35" s="29" t="s">
        <v>99</v>
      </c>
      <c r="AK35" s="7">
        <f>+Tabla2[[#This Row],[FECHA DE TERMINACIÓN  DEL CONTRATO ]]+120</f>
        <v>45003</v>
      </c>
      <c r="AL35" s="7">
        <f>+Tabla2[[#This Row],[OPORTUNIDAD PARA LIQUIDADAR BILATERALMENTE]]+60</f>
        <v>45063</v>
      </c>
      <c r="AM35" s="7">
        <f>+Tabla2[[#This Row],[OPORTUNIDAD PARA LIQUIDAR UNILATERALMENTE]]+720</f>
        <v>45783</v>
      </c>
      <c r="AN35" s="27" t="s">
        <v>99</v>
      </c>
    </row>
    <row r="36" spans="1:40" s="4" customFormat="1" ht="40.5" customHeight="1" x14ac:dyDescent="0.25">
      <c r="A36" s="27" t="s">
        <v>86</v>
      </c>
      <c r="B36" s="27" t="s">
        <v>327</v>
      </c>
      <c r="C36" s="7">
        <v>44566</v>
      </c>
      <c r="D36" s="27" t="s">
        <v>151</v>
      </c>
      <c r="E36" s="9">
        <v>1128406377</v>
      </c>
      <c r="F36" s="27" t="s">
        <v>328</v>
      </c>
      <c r="G36" s="27" t="s">
        <v>329</v>
      </c>
      <c r="H36" s="27"/>
      <c r="I36" s="43"/>
      <c r="J36" s="27"/>
      <c r="K36" s="27" t="s">
        <v>4</v>
      </c>
      <c r="L36" s="27" t="s">
        <v>27</v>
      </c>
      <c r="M36" s="27" t="s">
        <v>28</v>
      </c>
      <c r="N36" s="37">
        <v>1</v>
      </c>
      <c r="O36" s="10">
        <v>39658916</v>
      </c>
      <c r="P36" s="7">
        <v>44566</v>
      </c>
      <c r="Q36" s="27" t="s">
        <v>239</v>
      </c>
      <c r="R36" s="9" t="str">
        <f>+IF(Tabla2[[#This Row],[ESTADO ACTUAL DEL CONTRATO ]]="LIQUIDADO","OK",Tabla2[[#This Row],[FECHA DE TERMINACIÓN  DEL CONTRATO ]]-$Q$1)</f>
        <v>OK</v>
      </c>
      <c r="S36" s="7">
        <v>44742</v>
      </c>
      <c r="T36" s="27"/>
      <c r="U36" s="29" t="s">
        <v>99</v>
      </c>
      <c r="V36" s="29" t="s">
        <v>99</v>
      </c>
      <c r="W36" s="29" t="s">
        <v>99</v>
      </c>
      <c r="X36" s="29" t="s">
        <v>249</v>
      </c>
      <c r="Y36" s="27" t="s">
        <v>26</v>
      </c>
      <c r="Z36" s="27" t="s">
        <v>101</v>
      </c>
      <c r="AA36" s="27"/>
      <c r="AB36" s="27"/>
      <c r="AC36" s="27"/>
      <c r="AD36" s="27"/>
      <c r="AE36" s="27"/>
      <c r="AF36" s="29" t="s">
        <v>99</v>
      </c>
      <c r="AG36" s="30" t="s">
        <v>330</v>
      </c>
      <c r="AH36" s="29" t="s">
        <v>99</v>
      </c>
      <c r="AI36" s="6">
        <v>44566</v>
      </c>
      <c r="AJ36" s="29">
        <v>44742</v>
      </c>
      <c r="AK36" s="6">
        <f>+Tabla2[[#This Row],[FECHA DE TERMINACIÓN  DEL CONTRATO ]]+120</f>
        <v>44862</v>
      </c>
      <c r="AL36" s="6">
        <f>+Tabla2[[#This Row],[OPORTUNIDAD PARA LIQUIDADAR BILATERALMENTE]]+60</f>
        <v>44922</v>
      </c>
      <c r="AM36" s="6">
        <f>+Tabla2[[#This Row],[OPORTUNIDAD PARA LIQUIDAR UNILATERALMENTE]]+720</f>
        <v>45642</v>
      </c>
      <c r="AN36" s="27" t="s">
        <v>99</v>
      </c>
    </row>
    <row r="37" spans="1:40" s="4" customFormat="1" ht="40.5" customHeight="1" x14ac:dyDescent="0.25">
      <c r="A37" s="27" t="s">
        <v>86</v>
      </c>
      <c r="B37" s="27" t="s">
        <v>331</v>
      </c>
      <c r="C37" s="7">
        <v>44567</v>
      </c>
      <c r="D37" s="27" t="s">
        <v>332</v>
      </c>
      <c r="E37" s="9">
        <v>1035851059</v>
      </c>
      <c r="F37" s="27" t="s">
        <v>333</v>
      </c>
      <c r="G37" s="27" t="s">
        <v>334</v>
      </c>
      <c r="H37" s="27"/>
      <c r="I37" s="43"/>
      <c r="J37" s="27"/>
      <c r="K37" s="27" t="s">
        <v>4</v>
      </c>
      <c r="L37" s="27" t="s">
        <v>27</v>
      </c>
      <c r="M37" s="27" t="s">
        <v>28</v>
      </c>
      <c r="N37" s="37">
        <v>1</v>
      </c>
      <c r="O37" s="10">
        <v>25640313</v>
      </c>
      <c r="P37" s="7">
        <v>44567</v>
      </c>
      <c r="Q37" s="27" t="s">
        <v>306</v>
      </c>
      <c r="R37" s="9" t="str">
        <f>+IF(Tabla2[[#This Row],[ESTADO ACTUAL DEL CONTRATO ]]="LIQUIDADO","OK",Tabla2[[#This Row],[FECHA DE TERMINACIÓN  DEL CONTRATO ]]-$Q$1)</f>
        <v>OK</v>
      </c>
      <c r="S37" s="7">
        <v>44742</v>
      </c>
      <c r="T37" s="27"/>
      <c r="U37" s="29" t="s">
        <v>99</v>
      </c>
      <c r="V37" s="29" t="s">
        <v>99</v>
      </c>
      <c r="W37" s="29" t="s">
        <v>99</v>
      </c>
      <c r="X37" s="29" t="s">
        <v>100</v>
      </c>
      <c r="Y37" s="27" t="s">
        <v>43</v>
      </c>
      <c r="Z37" s="27" t="s">
        <v>101</v>
      </c>
      <c r="AA37" s="27" t="s">
        <v>270</v>
      </c>
      <c r="AB37" s="27"/>
      <c r="AC37" s="27"/>
      <c r="AD37" s="27"/>
      <c r="AE37" s="27"/>
      <c r="AF37" s="29" t="s">
        <v>99</v>
      </c>
      <c r="AG37" s="30" t="s">
        <v>335</v>
      </c>
      <c r="AH37" s="29" t="s">
        <v>99</v>
      </c>
      <c r="AI37" s="6">
        <v>44567</v>
      </c>
      <c r="AJ37" s="29">
        <v>44742</v>
      </c>
      <c r="AK37" s="6">
        <f>+Tabla2[[#This Row],[FECHA DE TERMINACIÓN  DEL CONTRATO ]]+120</f>
        <v>44862</v>
      </c>
      <c r="AL37" s="6">
        <f>+Tabla2[[#This Row],[OPORTUNIDAD PARA LIQUIDADAR BILATERALMENTE]]+60</f>
        <v>44922</v>
      </c>
      <c r="AM37" s="6">
        <f>+Tabla2[[#This Row],[OPORTUNIDAD PARA LIQUIDAR UNILATERALMENTE]]+720</f>
        <v>45642</v>
      </c>
      <c r="AN37" s="27" t="s">
        <v>99</v>
      </c>
    </row>
    <row r="38" spans="1:40" s="4" customFormat="1" ht="40.5" customHeight="1" x14ac:dyDescent="0.25">
      <c r="A38" s="27" t="s">
        <v>86</v>
      </c>
      <c r="B38" s="27" t="s">
        <v>336</v>
      </c>
      <c r="C38" s="7">
        <v>44566</v>
      </c>
      <c r="D38" s="27" t="s">
        <v>337</v>
      </c>
      <c r="E38" s="9">
        <v>1116254457</v>
      </c>
      <c r="F38" s="27" t="s">
        <v>338</v>
      </c>
      <c r="G38" s="27" t="s">
        <v>339</v>
      </c>
      <c r="H38" s="27"/>
      <c r="I38" s="43"/>
      <c r="J38" s="27"/>
      <c r="K38" s="27" t="s">
        <v>4</v>
      </c>
      <c r="L38" s="27" t="s">
        <v>27</v>
      </c>
      <c r="M38" s="27" t="s">
        <v>28</v>
      </c>
      <c r="N38" s="37">
        <v>1</v>
      </c>
      <c r="O38" s="10">
        <v>18916814</v>
      </c>
      <c r="P38" s="7">
        <v>44566</v>
      </c>
      <c r="Q38" s="27" t="s">
        <v>239</v>
      </c>
      <c r="R38" s="9" t="str">
        <f>+IF(Tabla2[[#This Row],[ESTADO ACTUAL DEL CONTRATO ]]="LIQUIDADO","OK",Tabla2[[#This Row],[FECHA DE TERMINACIÓN  DEL CONTRATO ]]-$Q$1)</f>
        <v>OK</v>
      </c>
      <c r="S38" s="7">
        <v>44742</v>
      </c>
      <c r="T38" s="27"/>
      <c r="U38" s="29" t="s">
        <v>99</v>
      </c>
      <c r="V38" s="29" t="s">
        <v>99</v>
      </c>
      <c r="W38" s="29" t="s">
        <v>99</v>
      </c>
      <c r="X38" s="29" t="s">
        <v>249</v>
      </c>
      <c r="Y38" s="27" t="s">
        <v>44</v>
      </c>
      <c r="Z38" s="27" t="s">
        <v>101</v>
      </c>
      <c r="AA38" s="27"/>
      <c r="AB38" s="27"/>
      <c r="AC38" s="27"/>
      <c r="AD38" s="27"/>
      <c r="AE38" s="27"/>
      <c r="AF38" s="29" t="s">
        <v>99</v>
      </c>
      <c r="AG38" s="30" t="s">
        <v>340</v>
      </c>
      <c r="AH38" s="29" t="s">
        <v>99</v>
      </c>
      <c r="AI38" s="6">
        <v>44566</v>
      </c>
      <c r="AJ38" s="29">
        <v>44742</v>
      </c>
      <c r="AK38" s="6">
        <f>+Tabla2[[#This Row],[FECHA DE TERMINACIÓN  DEL CONTRATO ]]+120</f>
        <v>44862</v>
      </c>
      <c r="AL38" s="6">
        <f>+Tabla2[[#This Row],[OPORTUNIDAD PARA LIQUIDADAR BILATERALMENTE]]+60</f>
        <v>44922</v>
      </c>
      <c r="AM38" s="6">
        <f>+Tabla2[[#This Row],[OPORTUNIDAD PARA LIQUIDAR UNILATERALMENTE]]+720</f>
        <v>45642</v>
      </c>
      <c r="AN38" s="27" t="s">
        <v>99</v>
      </c>
    </row>
    <row r="39" spans="1:40" s="4" customFormat="1" ht="40.5" customHeight="1" x14ac:dyDescent="0.25">
      <c r="A39" s="27" t="s">
        <v>86</v>
      </c>
      <c r="B39" s="27" t="s">
        <v>341</v>
      </c>
      <c r="C39" s="7">
        <v>44572</v>
      </c>
      <c r="D39" s="27" t="s">
        <v>342</v>
      </c>
      <c r="E39" s="9">
        <v>98607320</v>
      </c>
      <c r="F39" s="27" t="s">
        <v>343</v>
      </c>
      <c r="G39" s="27" t="s">
        <v>344</v>
      </c>
      <c r="H39" s="27"/>
      <c r="I39" s="43"/>
      <c r="J39" s="27"/>
      <c r="K39" s="27" t="s">
        <v>4</v>
      </c>
      <c r="L39" s="27" t="s">
        <v>27</v>
      </c>
      <c r="M39" s="27" t="s">
        <v>28</v>
      </c>
      <c r="N39" s="37">
        <v>1</v>
      </c>
      <c r="O39" s="10">
        <v>34524854</v>
      </c>
      <c r="P39" s="7">
        <v>44572</v>
      </c>
      <c r="Q39" s="27" t="s">
        <v>345</v>
      </c>
      <c r="R39" s="9" t="str">
        <f>+IF(Tabla2[[#This Row],[ESTADO ACTUAL DEL CONTRATO ]]="LIQUIDADO","OK",Tabla2[[#This Row],[FECHA DE TERMINACIÓN  DEL CONTRATO ]]-$Q$1)</f>
        <v>OK</v>
      </c>
      <c r="S39" s="7">
        <v>44742</v>
      </c>
      <c r="T39" s="27"/>
      <c r="U39" s="29" t="s">
        <v>99</v>
      </c>
      <c r="V39" s="29" t="s">
        <v>99</v>
      </c>
      <c r="W39" s="29" t="s">
        <v>99</v>
      </c>
      <c r="X39" s="29" t="s">
        <v>100</v>
      </c>
      <c r="Y39" s="27" t="s">
        <v>35</v>
      </c>
      <c r="Z39" s="27" t="s">
        <v>101</v>
      </c>
      <c r="AA39" s="27" t="s">
        <v>270</v>
      </c>
      <c r="AB39" s="27"/>
      <c r="AC39" s="27"/>
      <c r="AD39" s="27"/>
      <c r="AE39" s="27"/>
      <c r="AF39" s="29" t="s">
        <v>99</v>
      </c>
      <c r="AG39" s="30" t="s">
        <v>346</v>
      </c>
      <c r="AH39" s="29" t="s">
        <v>99</v>
      </c>
      <c r="AI39" s="6">
        <v>44572</v>
      </c>
      <c r="AJ39" s="29">
        <v>44742</v>
      </c>
      <c r="AK39" s="6">
        <f>+Tabla2[[#This Row],[FECHA DE TERMINACIÓN  DEL CONTRATO ]]+120</f>
        <v>44862</v>
      </c>
      <c r="AL39" s="6">
        <f>+Tabla2[[#This Row],[OPORTUNIDAD PARA LIQUIDADAR BILATERALMENTE]]+60</f>
        <v>44922</v>
      </c>
      <c r="AM39" s="6">
        <f>+Tabla2[[#This Row],[OPORTUNIDAD PARA LIQUIDAR UNILATERALMENTE]]+720</f>
        <v>45642</v>
      </c>
      <c r="AN39" s="27" t="s">
        <v>99</v>
      </c>
    </row>
    <row r="40" spans="1:40" s="4" customFormat="1" ht="40.5" customHeight="1" x14ac:dyDescent="0.25">
      <c r="A40" s="27" t="s">
        <v>86</v>
      </c>
      <c r="B40" s="27" t="s">
        <v>347</v>
      </c>
      <c r="C40" s="7">
        <v>44572</v>
      </c>
      <c r="D40" s="27" t="s">
        <v>348</v>
      </c>
      <c r="E40" s="9">
        <v>43094491</v>
      </c>
      <c r="F40" s="27" t="s">
        <v>349</v>
      </c>
      <c r="G40" s="27" t="s">
        <v>350</v>
      </c>
      <c r="H40" s="27"/>
      <c r="I40" s="43"/>
      <c r="J40" s="27"/>
      <c r="K40" s="27" t="s">
        <v>4</v>
      </c>
      <c r="L40" s="27" t="s">
        <v>27</v>
      </c>
      <c r="M40" s="27" t="s">
        <v>28</v>
      </c>
      <c r="N40" s="37">
        <v>1</v>
      </c>
      <c r="O40" s="10">
        <v>31063284</v>
      </c>
      <c r="P40" s="7">
        <v>44572</v>
      </c>
      <c r="Q40" s="27" t="s">
        <v>345</v>
      </c>
      <c r="R40" s="9" t="str">
        <f>+IF(Tabla2[[#This Row],[ESTADO ACTUAL DEL CONTRATO ]]="LIQUIDADO","OK",Tabla2[[#This Row],[FECHA DE TERMINACIÓN  DEL CONTRATO ]]-$Q$1)</f>
        <v>OK</v>
      </c>
      <c r="S40" s="7">
        <v>44742</v>
      </c>
      <c r="T40" s="27"/>
      <c r="U40" s="29" t="s">
        <v>99</v>
      </c>
      <c r="V40" s="29" t="s">
        <v>99</v>
      </c>
      <c r="W40" s="29" t="s">
        <v>99</v>
      </c>
      <c r="X40" s="29" t="s">
        <v>100</v>
      </c>
      <c r="Y40" s="27" t="s">
        <v>7</v>
      </c>
      <c r="Z40" s="27" t="s">
        <v>101</v>
      </c>
      <c r="AA40" s="27" t="s">
        <v>112</v>
      </c>
      <c r="AB40" s="27"/>
      <c r="AC40" s="27"/>
      <c r="AD40" s="27"/>
      <c r="AE40" s="27"/>
      <c r="AF40" s="29" t="s">
        <v>99</v>
      </c>
      <c r="AG40" s="30" t="s">
        <v>351</v>
      </c>
      <c r="AH40" s="29" t="s">
        <v>99</v>
      </c>
      <c r="AI40" s="6">
        <v>44572</v>
      </c>
      <c r="AJ40" s="29">
        <v>44742</v>
      </c>
      <c r="AK40" s="6">
        <f>+Tabla2[[#This Row],[FECHA DE TERMINACIÓN  DEL CONTRATO ]]+120</f>
        <v>44862</v>
      </c>
      <c r="AL40" s="6">
        <f>+Tabla2[[#This Row],[OPORTUNIDAD PARA LIQUIDADAR BILATERALMENTE]]+60</f>
        <v>44922</v>
      </c>
      <c r="AM40" s="6">
        <f>+Tabla2[[#This Row],[OPORTUNIDAD PARA LIQUIDAR UNILATERALMENTE]]+720</f>
        <v>45642</v>
      </c>
      <c r="AN40" s="27" t="s">
        <v>99</v>
      </c>
    </row>
    <row r="41" spans="1:40" s="4" customFormat="1" ht="40.5" customHeight="1" x14ac:dyDescent="0.25">
      <c r="A41" s="27" t="s">
        <v>86</v>
      </c>
      <c r="B41" s="27" t="s">
        <v>352</v>
      </c>
      <c r="C41" s="7">
        <v>44572</v>
      </c>
      <c r="D41" s="27" t="s">
        <v>353</v>
      </c>
      <c r="E41" s="9">
        <v>1152198407</v>
      </c>
      <c r="F41" s="27" t="s">
        <v>354</v>
      </c>
      <c r="G41" s="27" t="s">
        <v>355</v>
      </c>
      <c r="H41" s="27"/>
      <c r="I41" s="43"/>
      <c r="J41" s="27"/>
      <c r="K41" s="27" t="s">
        <v>4</v>
      </c>
      <c r="L41" s="27" t="s">
        <v>27</v>
      </c>
      <c r="M41" s="27" t="s">
        <v>28</v>
      </c>
      <c r="N41" s="37">
        <v>1</v>
      </c>
      <c r="O41" s="10">
        <v>24631986</v>
      </c>
      <c r="P41" s="7">
        <v>44572</v>
      </c>
      <c r="Q41" s="27" t="s">
        <v>345</v>
      </c>
      <c r="R41" s="9" t="str">
        <f>+IF(Tabla2[[#This Row],[ESTADO ACTUAL DEL CONTRATO ]]="LIQUIDADO","OK",Tabla2[[#This Row],[FECHA DE TERMINACIÓN  DEL CONTRATO ]]-$Q$1)</f>
        <v>OK</v>
      </c>
      <c r="S41" s="7">
        <v>44742</v>
      </c>
      <c r="T41" s="27"/>
      <c r="U41" s="29" t="s">
        <v>99</v>
      </c>
      <c r="V41" s="29" t="s">
        <v>99</v>
      </c>
      <c r="W41" s="29" t="s">
        <v>99</v>
      </c>
      <c r="X41" s="29" t="s">
        <v>100</v>
      </c>
      <c r="Y41" s="27" t="s">
        <v>26</v>
      </c>
      <c r="Z41" s="27" t="s">
        <v>101</v>
      </c>
      <c r="AA41" s="27" t="s">
        <v>151</v>
      </c>
      <c r="AB41" s="27"/>
      <c r="AC41" s="27"/>
      <c r="AD41" s="27"/>
      <c r="AE41" s="27"/>
      <c r="AF41" s="29" t="s">
        <v>99</v>
      </c>
      <c r="AG41" s="30" t="s">
        <v>356</v>
      </c>
      <c r="AH41" s="29" t="s">
        <v>99</v>
      </c>
      <c r="AI41" s="6">
        <v>44572</v>
      </c>
      <c r="AJ41" s="29">
        <v>44742</v>
      </c>
      <c r="AK41" s="6">
        <f>+Tabla2[[#This Row],[FECHA DE TERMINACIÓN  DEL CONTRATO ]]+120</f>
        <v>44862</v>
      </c>
      <c r="AL41" s="6">
        <f>+Tabla2[[#This Row],[OPORTUNIDAD PARA LIQUIDADAR BILATERALMENTE]]+60</f>
        <v>44922</v>
      </c>
      <c r="AM41" s="6">
        <f>+Tabla2[[#This Row],[OPORTUNIDAD PARA LIQUIDAR UNILATERALMENTE]]+720</f>
        <v>45642</v>
      </c>
      <c r="AN41" s="27" t="s">
        <v>99</v>
      </c>
    </row>
    <row r="42" spans="1:40" s="4" customFormat="1" ht="40.5" customHeight="1" x14ac:dyDescent="0.25">
      <c r="A42" s="27" t="s">
        <v>86</v>
      </c>
      <c r="B42" s="27" t="s">
        <v>357</v>
      </c>
      <c r="C42" s="7">
        <v>44573</v>
      </c>
      <c r="D42" s="27" t="s">
        <v>358</v>
      </c>
      <c r="E42" s="9">
        <v>1035223167</v>
      </c>
      <c r="F42" s="27" t="s">
        <v>359</v>
      </c>
      <c r="G42" s="27" t="s">
        <v>360</v>
      </c>
      <c r="H42" s="27" t="s">
        <v>361</v>
      </c>
      <c r="I42" s="43">
        <v>11803942</v>
      </c>
      <c r="J42" s="27">
        <v>44607</v>
      </c>
      <c r="K42" s="27" t="s">
        <v>4</v>
      </c>
      <c r="L42" s="27" t="s">
        <v>27</v>
      </c>
      <c r="M42" s="27" t="s">
        <v>28</v>
      </c>
      <c r="N42" s="37">
        <v>1</v>
      </c>
      <c r="O42" s="10">
        <v>21782413</v>
      </c>
      <c r="P42" s="7">
        <v>44573</v>
      </c>
      <c r="Q42" s="27" t="s">
        <v>362</v>
      </c>
      <c r="R42" s="9" t="str">
        <f>+IF(Tabla2[[#This Row],[ESTADO ACTUAL DEL CONTRATO ]]="LIQUIDADO","OK",Tabla2[[#This Row],[FECHA DE TERMINACIÓN  DEL CONTRATO ]]-$Q$1)</f>
        <v>OK</v>
      </c>
      <c r="S42" s="7">
        <v>44742</v>
      </c>
      <c r="T42" s="27"/>
      <c r="U42" s="29" t="s">
        <v>99</v>
      </c>
      <c r="V42" s="29" t="s">
        <v>99</v>
      </c>
      <c r="W42" s="29" t="s">
        <v>99</v>
      </c>
      <c r="X42" s="29" t="s">
        <v>249</v>
      </c>
      <c r="Y42" s="27" t="s">
        <v>7</v>
      </c>
      <c r="Z42" s="27" t="s">
        <v>101</v>
      </c>
      <c r="AA42" s="27" t="s">
        <v>112</v>
      </c>
      <c r="AB42" s="27"/>
      <c r="AC42" s="27"/>
      <c r="AD42" s="27"/>
      <c r="AE42" s="27"/>
      <c r="AF42" s="29" t="s">
        <v>99</v>
      </c>
      <c r="AG42" s="30" t="s">
        <v>363</v>
      </c>
      <c r="AH42" s="29" t="s">
        <v>99</v>
      </c>
      <c r="AI42" s="6">
        <v>44573</v>
      </c>
      <c r="AJ42" s="29">
        <v>44742</v>
      </c>
      <c r="AK42" s="6">
        <f>+Tabla2[[#This Row],[FECHA DE TERMINACIÓN  DEL CONTRATO ]]+120</f>
        <v>44862</v>
      </c>
      <c r="AL42" s="6">
        <f>+Tabla2[[#This Row],[OPORTUNIDAD PARA LIQUIDADAR BILATERALMENTE]]+60</f>
        <v>44922</v>
      </c>
      <c r="AM42" s="6">
        <f>+Tabla2[[#This Row],[OPORTUNIDAD PARA LIQUIDAR UNILATERALMENTE]]+720</f>
        <v>45642</v>
      </c>
      <c r="AN42" s="27" t="s">
        <v>364</v>
      </c>
    </row>
    <row r="43" spans="1:40" s="4" customFormat="1" ht="40.5" customHeight="1" x14ac:dyDescent="0.25">
      <c r="A43" s="27" t="s">
        <v>86</v>
      </c>
      <c r="B43" s="27" t="s">
        <v>365</v>
      </c>
      <c r="C43" s="7">
        <v>44572</v>
      </c>
      <c r="D43" s="27" t="s">
        <v>366</v>
      </c>
      <c r="E43" s="9">
        <v>12022840</v>
      </c>
      <c r="F43" s="27" t="s">
        <v>367</v>
      </c>
      <c r="G43" s="27" t="s">
        <v>368</v>
      </c>
      <c r="H43" s="27"/>
      <c r="I43" s="43"/>
      <c r="J43" s="27"/>
      <c r="K43" s="27" t="s">
        <v>4</v>
      </c>
      <c r="L43" s="27" t="s">
        <v>27</v>
      </c>
      <c r="M43" s="27" t="s">
        <v>28</v>
      </c>
      <c r="N43" s="37">
        <v>1</v>
      </c>
      <c r="O43" s="10">
        <v>18172894</v>
      </c>
      <c r="P43" s="7">
        <v>44572</v>
      </c>
      <c r="Q43" s="27" t="s">
        <v>345</v>
      </c>
      <c r="R43" s="9" t="str">
        <f>+IF(Tabla2[[#This Row],[ESTADO ACTUAL DEL CONTRATO ]]="LIQUIDADO","OK",Tabla2[[#This Row],[FECHA DE TERMINACIÓN  DEL CONTRATO ]]-$Q$1)</f>
        <v>OK</v>
      </c>
      <c r="S43" s="7">
        <v>44742</v>
      </c>
      <c r="T43" s="27"/>
      <c r="U43" s="29" t="s">
        <v>99</v>
      </c>
      <c r="V43" s="29" t="s">
        <v>99</v>
      </c>
      <c r="W43" s="29" t="s">
        <v>99</v>
      </c>
      <c r="X43" s="29" t="s">
        <v>100</v>
      </c>
      <c r="Y43" s="27" t="s">
        <v>42</v>
      </c>
      <c r="Z43" s="27" t="s">
        <v>101</v>
      </c>
      <c r="AA43" s="27" t="s">
        <v>203</v>
      </c>
      <c r="AB43" s="27"/>
      <c r="AC43" s="27"/>
      <c r="AD43" s="27"/>
      <c r="AE43" s="27"/>
      <c r="AF43" s="29" t="s">
        <v>99</v>
      </c>
      <c r="AG43" s="30" t="s">
        <v>369</v>
      </c>
      <c r="AH43" s="29" t="s">
        <v>99</v>
      </c>
      <c r="AI43" s="6">
        <v>44572</v>
      </c>
      <c r="AJ43" s="29">
        <v>44742</v>
      </c>
      <c r="AK43" s="6">
        <f>+Tabla2[[#This Row],[FECHA DE TERMINACIÓN  DEL CONTRATO ]]+120</f>
        <v>44862</v>
      </c>
      <c r="AL43" s="6">
        <f>+Tabla2[[#This Row],[OPORTUNIDAD PARA LIQUIDADAR BILATERALMENTE]]+60</f>
        <v>44922</v>
      </c>
      <c r="AM43" s="6">
        <f>+Tabla2[[#This Row],[OPORTUNIDAD PARA LIQUIDAR UNILATERALMENTE]]+720</f>
        <v>45642</v>
      </c>
      <c r="AN43" s="27" t="s">
        <v>99</v>
      </c>
    </row>
    <row r="44" spans="1:40" s="4" customFormat="1" ht="40.5" customHeight="1" x14ac:dyDescent="0.25">
      <c r="A44" s="27" t="s">
        <v>86</v>
      </c>
      <c r="B44" s="27" t="s">
        <v>370</v>
      </c>
      <c r="C44" s="7">
        <v>44573</v>
      </c>
      <c r="D44" s="27" t="s">
        <v>371</v>
      </c>
      <c r="E44" s="9">
        <v>1017224536</v>
      </c>
      <c r="F44" s="27" t="s">
        <v>372</v>
      </c>
      <c r="G44" s="27" t="s">
        <v>373</v>
      </c>
      <c r="H44" s="27"/>
      <c r="I44" s="43"/>
      <c r="J44" s="27"/>
      <c r="K44" s="27" t="s">
        <v>4</v>
      </c>
      <c r="L44" s="27" t="s">
        <v>27</v>
      </c>
      <c r="M44" s="27" t="s">
        <v>28</v>
      </c>
      <c r="N44" s="37">
        <f>+IF(Tabla2[[#This Row],[DÍAS PENDIENTES DE EJECUCIÓN]]&lt;=0,1,(Tabla2[[#This Row],[FECHA TERMINACION ANTICIPADA]]-Tabla2[[#This Row],[FECHA ACTA DE INICIO]])/(Tabla2[[#This Row],[FECHA DE TERMINACIÓN  DEL CONTRATO ]]-Tabla2[[#This Row],[FECHA ACTA DE INICIO]]))</f>
        <v>0.7751479289940828</v>
      </c>
      <c r="O44" s="10">
        <v>14500903</v>
      </c>
      <c r="P44" s="7">
        <v>44573</v>
      </c>
      <c r="Q44" s="27" t="s">
        <v>362</v>
      </c>
      <c r="R44" s="9" t="s">
        <v>374</v>
      </c>
      <c r="S44" s="7">
        <v>44742</v>
      </c>
      <c r="T44" s="27">
        <v>44704</v>
      </c>
      <c r="U44" s="29" t="s">
        <v>99</v>
      </c>
      <c r="V44" s="29" t="s">
        <v>99</v>
      </c>
      <c r="W44" s="29" t="s">
        <v>99</v>
      </c>
      <c r="X44" s="29" t="s">
        <v>100</v>
      </c>
      <c r="Y44" s="27" t="s">
        <v>29</v>
      </c>
      <c r="Z44" s="27" t="s">
        <v>101</v>
      </c>
      <c r="AA44" s="27" t="s">
        <v>169</v>
      </c>
      <c r="AB44" s="27"/>
      <c r="AC44" s="27"/>
      <c r="AD44" s="27"/>
      <c r="AE44" s="27"/>
      <c r="AF44" s="29" t="s">
        <v>99</v>
      </c>
      <c r="AG44" s="30" t="s">
        <v>375</v>
      </c>
      <c r="AH44" s="29" t="s">
        <v>99</v>
      </c>
      <c r="AI44" s="6">
        <v>44573</v>
      </c>
      <c r="AJ44" s="29" t="s">
        <v>99</v>
      </c>
      <c r="AK44" s="6">
        <f>+Tabla2[[#This Row],[FECHA DE TERMINACIÓN  DEL CONTRATO ]]+120</f>
        <v>44862</v>
      </c>
      <c r="AL44" s="6">
        <f>+Tabla2[[#This Row],[OPORTUNIDAD PARA LIQUIDADAR BILATERALMENTE]]+60</f>
        <v>44922</v>
      </c>
      <c r="AM44" s="6">
        <f>+Tabla2[[#This Row],[OPORTUNIDAD PARA LIQUIDAR UNILATERALMENTE]]+720</f>
        <v>45642</v>
      </c>
      <c r="AN44" s="27" t="s">
        <v>376</v>
      </c>
    </row>
    <row r="45" spans="1:40" s="4" customFormat="1" ht="40.5" customHeight="1" x14ac:dyDescent="0.25">
      <c r="A45" s="27" t="s">
        <v>86</v>
      </c>
      <c r="B45" s="27" t="s">
        <v>377</v>
      </c>
      <c r="C45" s="7">
        <v>44573</v>
      </c>
      <c r="D45" s="27" t="s">
        <v>378</v>
      </c>
      <c r="E45" s="9">
        <v>1020461199</v>
      </c>
      <c r="F45" s="27" t="s">
        <v>379</v>
      </c>
      <c r="G45" s="27" t="s">
        <v>380</v>
      </c>
      <c r="H45" s="27"/>
      <c r="I45" s="43"/>
      <c r="J45" s="27"/>
      <c r="K45" s="27" t="s">
        <v>4</v>
      </c>
      <c r="L45" s="27" t="s">
        <v>27</v>
      </c>
      <c r="M45" s="27" t="s">
        <v>28</v>
      </c>
      <c r="N45" s="37">
        <v>1</v>
      </c>
      <c r="O45" s="10">
        <v>18172894</v>
      </c>
      <c r="P45" s="7">
        <v>44573</v>
      </c>
      <c r="Q45" s="27" t="s">
        <v>362</v>
      </c>
      <c r="R45" s="9" t="str">
        <f>+IF(Tabla2[[#This Row],[ESTADO ACTUAL DEL CONTRATO ]]="LIQUIDADO","OK",Tabla2[[#This Row],[FECHA DE TERMINACIÓN  DEL CONTRATO ]]-$Q$1)</f>
        <v>OK</v>
      </c>
      <c r="S45" s="7">
        <v>44742</v>
      </c>
      <c r="T45" s="27"/>
      <c r="U45" s="29" t="s">
        <v>99</v>
      </c>
      <c r="V45" s="29" t="s">
        <v>99</v>
      </c>
      <c r="W45" s="29" t="s">
        <v>99</v>
      </c>
      <c r="X45" s="29" t="s">
        <v>100</v>
      </c>
      <c r="Y45" s="27" t="s">
        <v>29</v>
      </c>
      <c r="Z45" s="27" t="s">
        <v>101</v>
      </c>
      <c r="AA45" s="27" t="s">
        <v>169</v>
      </c>
      <c r="AB45" s="27"/>
      <c r="AC45" s="27"/>
      <c r="AD45" s="27"/>
      <c r="AE45" s="27"/>
      <c r="AF45" s="29" t="s">
        <v>99</v>
      </c>
      <c r="AG45" s="30" t="s">
        <v>381</v>
      </c>
      <c r="AH45" s="29" t="s">
        <v>99</v>
      </c>
      <c r="AI45" s="6">
        <v>44573</v>
      </c>
      <c r="AJ45" s="29">
        <v>44742</v>
      </c>
      <c r="AK45" s="6">
        <f>+Tabla2[[#This Row],[FECHA DE TERMINACIÓN  DEL CONTRATO ]]+120</f>
        <v>44862</v>
      </c>
      <c r="AL45" s="6">
        <f>+Tabla2[[#This Row],[OPORTUNIDAD PARA LIQUIDADAR BILATERALMENTE]]+60</f>
        <v>44922</v>
      </c>
      <c r="AM45" s="6">
        <f>+Tabla2[[#This Row],[OPORTUNIDAD PARA LIQUIDAR UNILATERALMENTE]]+720</f>
        <v>45642</v>
      </c>
      <c r="AN45" s="27" t="s">
        <v>99</v>
      </c>
    </row>
    <row r="46" spans="1:40" s="4" customFormat="1" ht="40.5" customHeight="1" x14ac:dyDescent="0.25">
      <c r="A46" s="27" t="s">
        <v>86</v>
      </c>
      <c r="B46" s="27" t="s">
        <v>382</v>
      </c>
      <c r="C46" s="7">
        <v>44572</v>
      </c>
      <c r="D46" s="27" t="s">
        <v>169</v>
      </c>
      <c r="E46" s="9">
        <v>21853748</v>
      </c>
      <c r="F46" s="27" t="s">
        <v>383</v>
      </c>
      <c r="G46" s="27" t="s">
        <v>384</v>
      </c>
      <c r="H46" s="27"/>
      <c r="I46" s="43"/>
      <c r="J46" s="27"/>
      <c r="K46" s="27" t="s">
        <v>4</v>
      </c>
      <c r="L46" s="27" t="s">
        <v>27</v>
      </c>
      <c r="M46" s="27" t="s">
        <v>28</v>
      </c>
      <c r="N46" s="37">
        <v>1</v>
      </c>
      <c r="O46" s="10">
        <v>21782408</v>
      </c>
      <c r="P46" s="7">
        <v>44572</v>
      </c>
      <c r="Q46" s="27" t="s">
        <v>345</v>
      </c>
      <c r="R46" s="9" t="str">
        <f>+IF(Tabla2[[#This Row],[ESTADO ACTUAL DEL CONTRATO ]]="LIQUIDADO","OK",Tabla2[[#This Row],[FECHA DE TERMINACIÓN  DEL CONTRATO ]]-$Q$1)</f>
        <v>OK</v>
      </c>
      <c r="S46" s="7">
        <v>44742</v>
      </c>
      <c r="T46" s="27"/>
      <c r="U46" s="29" t="s">
        <v>99</v>
      </c>
      <c r="V46" s="29" t="s">
        <v>99</v>
      </c>
      <c r="W46" s="29" t="s">
        <v>99</v>
      </c>
      <c r="X46" s="29" t="s">
        <v>100</v>
      </c>
      <c r="Y46" s="27" t="s">
        <v>29</v>
      </c>
      <c r="Z46" s="27" t="s">
        <v>101</v>
      </c>
      <c r="AA46" s="27"/>
      <c r="AB46" s="27"/>
      <c r="AC46" s="27"/>
      <c r="AD46" s="27"/>
      <c r="AE46" s="27"/>
      <c r="AF46" s="29" t="s">
        <v>99</v>
      </c>
      <c r="AG46" s="30" t="s">
        <v>385</v>
      </c>
      <c r="AH46" s="29" t="s">
        <v>99</v>
      </c>
      <c r="AI46" s="6">
        <v>44572</v>
      </c>
      <c r="AJ46" s="29">
        <v>44742</v>
      </c>
      <c r="AK46" s="6">
        <f>+Tabla2[[#This Row],[FECHA DE TERMINACIÓN  DEL CONTRATO ]]+120</f>
        <v>44862</v>
      </c>
      <c r="AL46" s="6">
        <f>+Tabla2[[#This Row],[OPORTUNIDAD PARA LIQUIDADAR BILATERALMENTE]]+60</f>
        <v>44922</v>
      </c>
      <c r="AM46" s="6">
        <f>+Tabla2[[#This Row],[OPORTUNIDAD PARA LIQUIDAR UNILATERALMENTE]]+720</f>
        <v>45642</v>
      </c>
      <c r="AN46" s="27" t="s">
        <v>99</v>
      </c>
    </row>
    <row r="47" spans="1:40" s="4" customFormat="1" ht="40.5" customHeight="1" x14ac:dyDescent="0.25">
      <c r="A47" s="27" t="s">
        <v>86</v>
      </c>
      <c r="B47" s="27" t="s">
        <v>386</v>
      </c>
      <c r="C47" s="7">
        <v>44572</v>
      </c>
      <c r="D47" s="27" t="s">
        <v>175</v>
      </c>
      <c r="E47" s="9">
        <v>39179992</v>
      </c>
      <c r="F47" s="27" t="s">
        <v>387</v>
      </c>
      <c r="G47" s="27" t="s">
        <v>388</v>
      </c>
      <c r="H47" s="27"/>
      <c r="I47" s="43"/>
      <c r="J47" s="27"/>
      <c r="K47" s="27" t="s">
        <v>4</v>
      </c>
      <c r="L47" s="27" t="s">
        <v>27</v>
      </c>
      <c r="M47" s="27" t="s">
        <v>28</v>
      </c>
      <c r="N47" s="37">
        <f>+IF(Tabla2[[#This Row],[DÍAS PENDIENTES DE EJECUCIÓN]]&lt;=0,1,(Tabla2[[#This Row],[FECHA TERMINACION ANTICIPADA]]-Tabla2[[#This Row],[FECHA ACTA DE INICIO]])/(Tabla2[[#This Row],[FECHA DE TERMINACIÓN  DEL CONTRATO ]]-Tabla2[[#This Row],[FECHA ACTA DE INICIO]]))</f>
        <v>0.70588235294117652</v>
      </c>
      <c r="O47" s="10">
        <v>31063284</v>
      </c>
      <c r="P47" s="7">
        <v>44572</v>
      </c>
      <c r="Q47" s="27" t="s">
        <v>345</v>
      </c>
      <c r="R47" s="9" t="s">
        <v>374</v>
      </c>
      <c r="S47" s="7">
        <v>44742</v>
      </c>
      <c r="T47" s="27">
        <v>44692</v>
      </c>
      <c r="U47" s="29" t="s">
        <v>99</v>
      </c>
      <c r="V47" s="29" t="s">
        <v>99</v>
      </c>
      <c r="W47" s="29" t="s">
        <v>99</v>
      </c>
      <c r="X47" s="29" t="s">
        <v>249</v>
      </c>
      <c r="Y47" s="27" t="s">
        <v>11</v>
      </c>
      <c r="Z47" s="27" t="s">
        <v>101</v>
      </c>
      <c r="AA47" s="27"/>
      <c r="AB47" s="27"/>
      <c r="AC47" s="27"/>
      <c r="AD47" s="27"/>
      <c r="AE47" s="27"/>
      <c r="AF47" s="29" t="s">
        <v>99</v>
      </c>
      <c r="AG47" s="30" t="s">
        <v>389</v>
      </c>
      <c r="AH47" s="29" t="s">
        <v>99</v>
      </c>
      <c r="AI47" s="6">
        <v>44572</v>
      </c>
      <c r="AJ47" s="29" t="s">
        <v>99</v>
      </c>
      <c r="AK47" s="6">
        <f>+Tabla2[[#This Row],[FECHA DE TERMINACIÓN  DEL CONTRATO ]]+120</f>
        <v>44862</v>
      </c>
      <c r="AL47" s="6">
        <f>+Tabla2[[#This Row],[OPORTUNIDAD PARA LIQUIDADAR BILATERALMENTE]]+60</f>
        <v>44922</v>
      </c>
      <c r="AM47" s="6">
        <f>+Tabla2[[#This Row],[OPORTUNIDAD PARA LIQUIDAR UNILATERALMENTE]]+720</f>
        <v>45642</v>
      </c>
      <c r="AN47" s="27" t="s">
        <v>390</v>
      </c>
    </row>
    <row r="48" spans="1:40" s="4" customFormat="1" ht="40.5" customHeight="1" x14ac:dyDescent="0.25">
      <c r="A48" s="27" t="s">
        <v>86</v>
      </c>
      <c r="B48" s="27" t="s">
        <v>391</v>
      </c>
      <c r="C48" s="7">
        <v>44578</v>
      </c>
      <c r="D48" s="27" t="s">
        <v>392</v>
      </c>
      <c r="E48" s="9">
        <v>1017182029</v>
      </c>
      <c r="F48" s="27" t="s">
        <v>393</v>
      </c>
      <c r="G48" s="27" t="s">
        <v>394</v>
      </c>
      <c r="H48" s="27"/>
      <c r="I48" s="43"/>
      <c r="J48" s="27"/>
      <c r="K48" s="27" t="s">
        <v>4</v>
      </c>
      <c r="L48" s="27" t="s">
        <v>27</v>
      </c>
      <c r="M48" s="27" t="s">
        <v>28</v>
      </c>
      <c r="N48" s="37">
        <v>1</v>
      </c>
      <c r="O48" s="10">
        <v>29973345</v>
      </c>
      <c r="P48" s="7">
        <v>44578</v>
      </c>
      <c r="Q48" s="27" t="s">
        <v>395</v>
      </c>
      <c r="R48" s="9" t="str">
        <f>+IF(Tabla2[[#This Row],[ESTADO ACTUAL DEL CONTRATO ]]="LIQUIDADO","OK",Tabla2[[#This Row],[FECHA DE TERMINACIÓN  DEL CONTRATO ]]-$Q$1)</f>
        <v>OK</v>
      </c>
      <c r="S48" s="7">
        <v>44742</v>
      </c>
      <c r="T48" s="27"/>
      <c r="U48" s="29" t="s">
        <v>99</v>
      </c>
      <c r="V48" s="29" t="s">
        <v>99</v>
      </c>
      <c r="W48" s="29" t="s">
        <v>99</v>
      </c>
      <c r="X48" s="29" t="s">
        <v>249</v>
      </c>
      <c r="Y48" s="27" t="s">
        <v>7</v>
      </c>
      <c r="Z48" s="27" t="s">
        <v>101</v>
      </c>
      <c r="AA48" s="27" t="s">
        <v>112</v>
      </c>
      <c r="AB48" s="27"/>
      <c r="AC48" s="27"/>
      <c r="AD48" s="27"/>
      <c r="AE48" s="27"/>
      <c r="AF48" s="29" t="s">
        <v>99</v>
      </c>
      <c r="AG48" s="30" t="s">
        <v>396</v>
      </c>
      <c r="AH48" s="29" t="s">
        <v>99</v>
      </c>
      <c r="AI48" s="6">
        <v>44578</v>
      </c>
      <c r="AJ48" s="29">
        <v>44742</v>
      </c>
      <c r="AK48" s="6">
        <f>+Tabla2[[#This Row],[FECHA DE TERMINACIÓN  DEL CONTRATO ]]+120</f>
        <v>44862</v>
      </c>
      <c r="AL48" s="6">
        <f>+Tabla2[[#This Row],[OPORTUNIDAD PARA LIQUIDADAR BILATERALMENTE]]+60</f>
        <v>44922</v>
      </c>
      <c r="AM48" s="6">
        <f>+Tabla2[[#This Row],[OPORTUNIDAD PARA LIQUIDAR UNILATERALMENTE]]+720</f>
        <v>45642</v>
      </c>
      <c r="AN48" s="27" t="s">
        <v>99</v>
      </c>
    </row>
    <row r="49" spans="1:40" s="4" customFormat="1" ht="40.5" customHeight="1" x14ac:dyDescent="0.25">
      <c r="A49" s="27" t="s">
        <v>86</v>
      </c>
      <c r="B49" s="27" t="s">
        <v>397</v>
      </c>
      <c r="C49" s="7">
        <v>44578</v>
      </c>
      <c r="D49" s="27" t="s">
        <v>398</v>
      </c>
      <c r="E49" s="9">
        <v>1061739153</v>
      </c>
      <c r="F49" s="27" t="s">
        <v>399</v>
      </c>
      <c r="G49" s="27" t="s">
        <v>400</v>
      </c>
      <c r="H49" s="27"/>
      <c r="I49" s="43"/>
      <c r="J49" s="27"/>
      <c r="K49" s="27" t="s">
        <v>4</v>
      </c>
      <c r="L49" s="27" t="s">
        <v>27</v>
      </c>
      <c r="M49" s="27" t="s">
        <v>28</v>
      </c>
      <c r="N49" s="37">
        <v>1</v>
      </c>
      <c r="O49" s="10">
        <v>29973345</v>
      </c>
      <c r="P49" s="7">
        <v>44578</v>
      </c>
      <c r="Q49" s="27" t="s">
        <v>395</v>
      </c>
      <c r="R49" s="9" t="str">
        <f>+IF(Tabla2[[#This Row],[ESTADO ACTUAL DEL CONTRATO ]]="LIQUIDADO","OK",Tabla2[[#This Row],[FECHA DE TERMINACIÓN  DEL CONTRATO ]]-$Q$1)</f>
        <v>OK</v>
      </c>
      <c r="S49" s="7">
        <v>44742</v>
      </c>
      <c r="T49" s="27"/>
      <c r="U49" s="29" t="s">
        <v>99</v>
      </c>
      <c r="V49" s="29" t="s">
        <v>99</v>
      </c>
      <c r="W49" s="29" t="s">
        <v>99</v>
      </c>
      <c r="X49" s="29" t="s">
        <v>249</v>
      </c>
      <c r="Y49" s="27" t="s">
        <v>7</v>
      </c>
      <c r="Z49" s="27" t="s">
        <v>101</v>
      </c>
      <c r="AA49" s="27" t="s">
        <v>112</v>
      </c>
      <c r="AB49" s="27"/>
      <c r="AC49" s="27"/>
      <c r="AD49" s="27"/>
      <c r="AE49" s="27"/>
      <c r="AF49" s="29" t="s">
        <v>99</v>
      </c>
      <c r="AG49" s="30" t="s">
        <v>401</v>
      </c>
      <c r="AH49" s="29" t="s">
        <v>99</v>
      </c>
      <c r="AI49" s="6">
        <v>44578</v>
      </c>
      <c r="AJ49" s="29">
        <v>44742</v>
      </c>
      <c r="AK49" s="6">
        <f>+Tabla2[[#This Row],[FECHA DE TERMINACIÓN  DEL CONTRATO ]]+120</f>
        <v>44862</v>
      </c>
      <c r="AL49" s="6">
        <f>+Tabla2[[#This Row],[OPORTUNIDAD PARA LIQUIDADAR BILATERALMENTE]]+60</f>
        <v>44922</v>
      </c>
      <c r="AM49" s="6">
        <f>+Tabla2[[#This Row],[OPORTUNIDAD PARA LIQUIDAR UNILATERALMENTE]]+720</f>
        <v>45642</v>
      </c>
      <c r="AN49" s="27" t="s">
        <v>99</v>
      </c>
    </row>
    <row r="50" spans="1:40" s="4" customFormat="1" ht="40.5" customHeight="1" x14ac:dyDescent="0.25">
      <c r="A50" s="27" t="s">
        <v>86</v>
      </c>
      <c r="B50" s="27" t="s">
        <v>402</v>
      </c>
      <c r="C50" s="7">
        <v>44578</v>
      </c>
      <c r="D50" s="27" t="s">
        <v>403</v>
      </c>
      <c r="E50" s="9">
        <v>42658560</v>
      </c>
      <c r="F50" s="27" t="s">
        <v>404</v>
      </c>
      <c r="G50" s="27" t="s">
        <v>405</v>
      </c>
      <c r="H50" s="27"/>
      <c r="I50" s="43"/>
      <c r="J50" s="27"/>
      <c r="K50" s="27" t="s">
        <v>4</v>
      </c>
      <c r="L50" s="27" t="s">
        <v>27</v>
      </c>
      <c r="M50" s="27" t="s">
        <v>28</v>
      </c>
      <c r="N50" s="37">
        <v>1</v>
      </c>
      <c r="O50" s="10">
        <v>29973345</v>
      </c>
      <c r="P50" s="7">
        <v>44578</v>
      </c>
      <c r="Q50" s="27" t="s">
        <v>395</v>
      </c>
      <c r="R50" s="9" t="str">
        <f>+IF(Tabla2[[#This Row],[ESTADO ACTUAL DEL CONTRATO ]]="LIQUIDADO","OK",Tabla2[[#This Row],[FECHA DE TERMINACIÓN  DEL CONTRATO ]]-$Q$1)</f>
        <v>OK</v>
      </c>
      <c r="S50" s="7">
        <v>44742</v>
      </c>
      <c r="T50" s="27"/>
      <c r="U50" s="29" t="s">
        <v>99</v>
      </c>
      <c r="V50" s="29" t="s">
        <v>99</v>
      </c>
      <c r="W50" s="29" t="s">
        <v>99</v>
      </c>
      <c r="X50" s="29" t="s">
        <v>249</v>
      </c>
      <c r="Y50" s="27" t="s">
        <v>39</v>
      </c>
      <c r="Z50" s="27" t="s">
        <v>101</v>
      </c>
      <c r="AA50" s="27" t="s">
        <v>194</v>
      </c>
      <c r="AB50" s="27"/>
      <c r="AC50" s="27"/>
      <c r="AD50" s="27"/>
      <c r="AE50" s="27"/>
      <c r="AF50" s="29" t="s">
        <v>99</v>
      </c>
      <c r="AG50" s="30" t="s">
        <v>406</v>
      </c>
      <c r="AH50" s="29" t="s">
        <v>99</v>
      </c>
      <c r="AI50" s="6">
        <v>44578</v>
      </c>
      <c r="AJ50" s="29" t="s">
        <v>99</v>
      </c>
      <c r="AK50" s="6">
        <f>+Tabla2[[#This Row],[FECHA DE TERMINACIÓN  DEL CONTRATO ]]+120</f>
        <v>44862</v>
      </c>
      <c r="AL50" s="6">
        <f>+Tabla2[[#This Row],[OPORTUNIDAD PARA LIQUIDADAR BILATERALMENTE]]+60</f>
        <v>44922</v>
      </c>
      <c r="AM50" s="6">
        <f>+Tabla2[[#This Row],[OPORTUNIDAD PARA LIQUIDAR UNILATERALMENTE]]+720</f>
        <v>45642</v>
      </c>
      <c r="AN50" s="27" t="s">
        <v>99</v>
      </c>
    </row>
    <row r="51" spans="1:40" s="4" customFormat="1" ht="40.5" customHeight="1" x14ac:dyDescent="0.25">
      <c r="A51" s="27" t="s">
        <v>86</v>
      </c>
      <c r="B51" s="27" t="s">
        <v>407</v>
      </c>
      <c r="C51" s="7">
        <v>44578</v>
      </c>
      <c r="D51" s="27" t="s">
        <v>408</v>
      </c>
      <c r="E51" s="9">
        <v>3563512</v>
      </c>
      <c r="F51" s="27" t="s">
        <v>409</v>
      </c>
      <c r="G51" s="27" t="s">
        <v>410</v>
      </c>
      <c r="H51" s="27"/>
      <c r="I51" s="43"/>
      <c r="J51" s="27"/>
      <c r="K51" s="27" t="s">
        <v>4</v>
      </c>
      <c r="L51" s="27" t="s">
        <v>27</v>
      </c>
      <c r="M51" s="27" t="s">
        <v>28</v>
      </c>
      <c r="N51" s="37">
        <v>1</v>
      </c>
      <c r="O51" s="10">
        <v>33313456</v>
      </c>
      <c r="P51" s="7">
        <v>44578</v>
      </c>
      <c r="Q51" s="27" t="s">
        <v>395</v>
      </c>
      <c r="R51" s="9" t="str">
        <f>+IF(Tabla2[[#This Row],[ESTADO ACTUAL DEL CONTRATO ]]="LIQUIDADO","OK",Tabla2[[#This Row],[FECHA DE TERMINACIÓN  DEL CONTRATO ]]-$Q$1)</f>
        <v>OK</v>
      </c>
      <c r="S51" s="7">
        <v>44742</v>
      </c>
      <c r="T51" s="27"/>
      <c r="U51" s="29" t="s">
        <v>99</v>
      </c>
      <c r="V51" s="29" t="s">
        <v>99</v>
      </c>
      <c r="W51" s="29" t="s">
        <v>99</v>
      </c>
      <c r="X51" s="29" t="s">
        <v>249</v>
      </c>
      <c r="Y51" s="27" t="s">
        <v>39</v>
      </c>
      <c r="Z51" s="27" t="s">
        <v>101</v>
      </c>
      <c r="AA51" s="27" t="s">
        <v>194</v>
      </c>
      <c r="AB51" s="27"/>
      <c r="AC51" s="27"/>
      <c r="AD51" s="27"/>
      <c r="AE51" s="27"/>
      <c r="AF51" s="29" t="s">
        <v>99</v>
      </c>
      <c r="AG51" s="30" t="s">
        <v>411</v>
      </c>
      <c r="AH51" s="29" t="s">
        <v>99</v>
      </c>
      <c r="AI51" s="6">
        <v>44578</v>
      </c>
      <c r="AJ51" s="29" t="s">
        <v>99</v>
      </c>
      <c r="AK51" s="6">
        <f>+Tabla2[[#This Row],[FECHA DE TERMINACIÓN  DEL CONTRATO ]]+120</f>
        <v>44862</v>
      </c>
      <c r="AL51" s="6">
        <f>+Tabla2[[#This Row],[OPORTUNIDAD PARA LIQUIDADAR BILATERALMENTE]]+60</f>
        <v>44922</v>
      </c>
      <c r="AM51" s="6">
        <f>+Tabla2[[#This Row],[OPORTUNIDAD PARA LIQUIDAR UNILATERALMENTE]]+720</f>
        <v>45642</v>
      </c>
      <c r="AN51" s="27" t="s">
        <v>99</v>
      </c>
    </row>
    <row r="52" spans="1:40" s="4" customFormat="1" ht="40.5" customHeight="1" x14ac:dyDescent="0.25">
      <c r="A52" s="27" t="s">
        <v>86</v>
      </c>
      <c r="B52" s="27" t="s">
        <v>412</v>
      </c>
      <c r="C52" s="7">
        <v>44578</v>
      </c>
      <c r="D52" s="27" t="s">
        <v>413</v>
      </c>
      <c r="E52" s="9">
        <v>1061723273</v>
      </c>
      <c r="F52" s="27" t="s">
        <v>414</v>
      </c>
      <c r="G52" s="27" t="s">
        <v>415</v>
      </c>
      <c r="H52" s="27"/>
      <c r="I52" s="43"/>
      <c r="J52" s="27"/>
      <c r="K52" s="27" t="s">
        <v>4</v>
      </c>
      <c r="L52" s="27" t="s">
        <v>27</v>
      </c>
      <c r="M52" s="27" t="s">
        <v>28</v>
      </c>
      <c r="N52" s="37">
        <v>1</v>
      </c>
      <c r="O52" s="10">
        <v>29973345</v>
      </c>
      <c r="P52" s="7">
        <v>44578</v>
      </c>
      <c r="Q52" s="27" t="s">
        <v>395</v>
      </c>
      <c r="R52" s="9" t="str">
        <f>+IF(Tabla2[[#This Row],[ESTADO ACTUAL DEL CONTRATO ]]="LIQUIDADO","OK",Tabla2[[#This Row],[FECHA DE TERMINACIÓN  DEL CONTRATO ]]-$Q$1)</f>
        <v>OK</v>
      </c>
      <c r="S52" s="7">
        <v>44742</v>
      </c>
      <c r="T52" s="27"/>
      <c r="U52" s="29" t="s">
        <v>99</v>
      </c>
      <c r="V52" s="29" t="s">
        <v>99</v>
      </c>
      <c r="W52" s="29" t="s">
        <v>99</v>
      </c>
      <c r="X52" s="29" t="s">
        <v>249</v>
      </c>
      <c r="Y52" s="27" t="s">
        <v>39</v>
      </c>
      <c r="Z52" s="27" t="s">
        <v>101</v>
      </c>
      <c r="AA52" s="27" t="s">
        <v>194</v>
      </c>
      <c r="AB52" s="27"/>
      <c r="AC52" s="27"/>
      <c r="AD52" s="27"/>
      <c r="AE52" s="27"/>
      <c r="AF52" s="29" t="s">
        <v>99</v>
      </c>
      <c r="AG52" s="30" t="s">
        <v>416</v>
      </c>
      <c r="AH52" s="29" t="s">
        <v>99</v>
      </c>
      <c r="AI52" s="6">
        <v>44578</v>
      </c>
      <c r="AJ52" s="29" t="s">
        <v>99</v>
      </c>
      <c r="AK52" s="6">
        <f>+Tabla2[[#This Row],[FECHA DE TERMINACIÓN  DEL CONTRATO ]]+120</f>
        <v>44862</v>
      </c>
      <c r="AL52" s="6">
        <f>+Tabla2[[#This Row],[OPORTUNIDAD PARA LIQUIDADAR BILATERALMENTE]]+60</f>
        <v>44922</v>
      </c>
      <c r="AM52" s="6">
        <f>+Tabla2[[#This Row],[OPORTUNIDAD PARA LIQUIDAR UNILATERALMENTE]]+720</f>
        <v>45642</v>
      </c>
      <c r="AN52" s="27" t="s">
        <v>99</v>
      </c>
    </row>
    <row r="53" spans="1:40" s="4" customFormat="1" ht="40.5" customHeight="1" x14ac:dyDescent="0.25">
      <c r="A53" s="27" t="s">
        <v>86</v>
      </c>
      <c r="B53" s="27" t="s">
        <v>417</v>
      </c>
      <c r="C53" s="7">
        <v>44572</v>
      </c>
      <c r="D53" s="27" t="s">
        <v>418</v>
      </c>
      <c r="E53" s="9">
        <v>43610683</v>
      </c>
      <c r="F53" s="27" t="s">
        <v>419</v>
      </c>
      <c r="G53" s="27" t="s">
        <v>420</v>
      </c>
      <c r="H53" s="27"/>
      <c r="I53" s="43"/>
      <c r="J53" s="27"/>
      <c r="K53" s="27" t="s">
        <v>4</v>
      </c>
      <c r="L53" s="27" t="s">
        <v>27</v>
      </c>
      <c r="M53" s="27" t="s">
        <v>28</v>
      </c>
      <c r="N53" s="37">
        <v>1</v>
      </c>
      <c r="O53" s="10">
        <v>36715792</v>
      </c>
      <c r="P53" s="7">
        <v>44572</v>
      </c>
      <c r="Q53" s="27" t="s">
        <v>345</v>
      </c>
      <c r="R53" s="9" t="str">
        <f>+IF(Tabla2[[#This Row],[ESTADO ACTUAL DEL CONTRATO ]]="LIQUIDADO","OK",Tabla2[[#This Row],[FECHA DE TERMINACIÓN  DEL CONTRATO ]]-$Q$1)</f>
        <v>OK</v>
      </c>
      <c r="S53" s="7">
        <v>44742</v>
      </c>
      <c r="T53" s="27"/>
      <c r="U53" s="29" t="s">
        <v>99</v>
      </c>
      <c r="V53" s="29" t="s">
        <v>99</v>
      </c>
      <c r="W53" s="29" t="s">
        <v>99</v>
      </c>
      <c r="X53" s="29" t="s">
        <v>100</v>
      </c>
      <c r="Y53" s="27" t="s">
        <v>32</v>
      </c>
      <c r="Z53" s="27" t="s">
        <v>101</v>
      </c>
      <c r="AA53" s="27" t="s">
        <v>270</v>
      </c>
      <c r="AB53" s="27"/>
      <c r="AC53" s="27"/>
      <c r="AD53" s="27"/>
      <c r="AE53" s="27"/>
      <c r="AF53" s="29" t="s">
        <v>99</v>
      </c>
      <c r="AG53" s="30" t="s">
        <v>421</v>
      </c>
      <c r="AH53" s="29" t="s">
        <v>99</v>
      </c>
      <c r="AI53" s="6">
        <v>44572</v>
      </c>
      <c r="AJ53" s="29">
        <v>44742</v>
      </c>
      <c r="AK53" s="6">
        <f>+Tabla2[[#This Row],[FECHA DE TERMINACIÓN  DEL CONTRATO ]]+120</f>
        <v>44862</v>
      </c>
      <c r="AL53" s="6">
        <f>+Tabla2[[#This Row],[OPORTUNIDAD PARA LIQUIDADAR BILATERALMENTE]]+60</f>
        <v>44922</v>
      </c>
      <c r="AM53" s="6">
        <f>+Tabla2[[#This Row],[OPORTUNIDAD PARA LIQUIDAR UNILATERALMENTE]]+720</f>
        <v>45642</v>
      </c>
      <c r="AN53" s="27" t="s">
        <v>99</v>
      </c>
    </row>
    <row r="54" spans="1:40" s="4" customFormat="1" ht="40.5" customHeight="1" x14ac:dyDescent="0.25">
      <c r="A54" s="27" t="s">
        <v>86</v>
      </c>
      <c r="B54" s="27" t="s">
        <v>422</v>
      </c>
      <c r="C54" s="7">
        <v>44572</v>
      </c>
      <c r="D54" s="27" t="s">
        <v>423</v>
      </c>
      <c r="E54" s="9">
        <v>70114463</v>
      </c>
      <c r="F54" s="27" t="s">
        <v>424</v>
      </c>
      <c r="G54" s="27" t="s">
        <v>425</v>
      </c>
      <c r="H54" s="27"/>
      <c r="I54" s="43"/>
      <c r="J54" s="27"/>
      <c r="K54" s="27" t="s">
        <v>4</v>
      </c>
      <c r="L54" s="27" t="s">
        <v>27</v>
      </c>
      <c r="M54" s="27" t="s">
        <v>28</v>
      </c>
      <c r="N54" s="37">
        <v>1</v>
      </c>
      <c r="O54" s="10">
        <v>14500903</v>
      </c>
      <c r="P54" s="7">
        <v>44572</v>
      </c>
      <c r="Q54" s="27" t="s">
        <v>345</v>
      </c>
      <c r="R54" s="9" t="str">
        <f>+IF(Tabla2[[#This Row],[ESTADO ACTUAL DEL CONTRATO ]]="LIQUIDADO","OK",Tabla2[[#This Row],[FECHA DE TERMINACIÓN  DEL CONTRATO ]]-$Q$1)</f>
        <v>OK</v>
      </c>
      <c r="S54" s="7">
        <v>44742</v>
      </c>
      <c r="T54" s="27"/>
      <c r="U54" s="29" t="s">
        <v>99</v>
      </c>
      <c r="V54" s="29" t="s">
        <v>99</v>
      </c>
      <c r="W54" s="29" t="s">
        <v>99</v>
      </c>
      <c r="X54" s="29" t="s">
        <v>249</v>
      </c>
      <c r="Y54" s="27" t="s">
        <v>29</v>
      </c>
      <c r="Z54" s="27" t="s">
        <v>101</v>
      </c>
      <c r="AA54" s="27" t="s">
        <v>169</v>
      </c>
      <c r="AB54" s="27"/>
      <c r="AC54" s="27"/>
      <c r="AD54" s="27"/>
      <c r="AE54" s="27"/>
      <c r="AF54" s="29" t="s">
        <v>99</v>
      </c>
      <c r="AG54" s="30" t="s">
        <v>426</v>
      </c>
      <c r="AH54" s="29" t="s">
        <v>99</v>
      </c>
      <c r="AI54" s="6">
        <v>44572</v>
      </c>
      <c r="AJ54" s="29">
        <v>44742</v>
      </c>
      <c r="AK54" s="6">
        <f>+Tabla2[[#This Row],[FECHA DE TERMINACIÓN  DEL CONTRATO ]]+120</f>
        <v>44862</v>
      </c>
      <c r="AL54" s="6">
        <f>+Tabla2[[#This Row],[OPORTUNIDAD PARA LIQUIDADAR BILATERALMENTE]]+60</f>
        <v>44922</v>
      </c>
      <c r="AM54" s="6">
        <f>+Tabla2[[#This Row],[OPORTUNIDAD PARA LIQUIDAR UNILATERALMENTE]]+720</f>
        <v>45642</v>
      </c>
      <c r="AN54" s="27" t="s">
        <v>99</v>
      </c>
    </row>
    <row r="55" spans="1:40" s="4" customFormat="1" ht="40.5" customHeight="1" x14ac:dyDescent="0.25">
      <c r="A55" s="27" t="s">
        <v>86</v>
      </c>
      <c r="B55" s="27" t="s">
        <v>427</v>
      </c>
      <c r="C55" s="7">
        <v>44572</v>
      </c>
      <c r="D55" s="27" t="s">
        <v>428</v>
      </c>
      <c r="E55" s="9">
        <v>71674830</v>
      </c>
      <c r="F55" s="27" t="s">
        <v>429</v>
      </c>
      <c r="G55" s="27" t="s">
        <v>430</v>
      </c>
      <c r="H55" s="27"/>
      <c r="I55" s="43"/>
      <c r="J55" s="27"/>
      <c r="K55" s="27" t="s">
        <v>4</v>
      </c>
      <c r="L55" s="27" t="s">
        <v>27</v>
      </c>
      <c r="M55" s="27" t="s">
        <v>28</v>
      </c>
      <c r="N55" s="37">
        <v>1</v>
      </c>
      <c r="O55" s="10">
        <v>39562349</v>
      </c>
      <c r="P55" s="7">
        <v>44572</v>
      </c>
      <c r="Q55" s="27" t="s">
        <v>345</v>
      </c>
      <c r="R55" s="9" t="str">
        <f>+IF(Tabla2[[#This Row],[ESTADO ACTUAL DEL CONTRATO ]]="LIQUIDADO","OK",Tabla2[[#This Row],[FECHA DE TERMINACIÓN  DEL CONTRATO ]]-$Q$1)</f>
        <v>OK</v>
      </c>
      <c r="S55" s="7">
        <v>44742</v>
      </c>
      <c r="T55" s="27"/>
      <c r="U55" s="29" t="s">
        <v>99</v>
      </c>
      <c r="V55" s="29" t="s">
        <v>99</v>
      </c>
      <c r="W55" s="29" t="s">
        <v>99</v>
      </c>
      <c r="X55" s="29" t="s">
        <v>249</v>
      </c>
      <c r="Y55" s="27" t="s">
        <v>19</v>
      </c>
      <c r="Z55" s="27" t="s">
        <v>101</v>
      </c>
      <c r="AA55" s="27"/>
      <c r="AB55" s="27"/>
      <c r="AC55" s="27"/>
      <c r="AD55" s="27"/>
      <c r="AE55" s="27"/>
      <c r="AF55" s="29" t="s">
        <v>99</v>
      </c>
      <c r="AG55" s="30" t="s">
        <v>431</v>
      </c>
      <c r="AH55" s="29" t="s">
        <v>99</v>
      </c>
      <c r="AI55" s="6">
        <v>44572</v>
      </c>
      <c r="AJ55" s="29" t="s">
        <v>99</v>
      </c>
      <c r="AK55" s="6">
        <f>+Tabla2[[#This Row],[FECHA DE TERMINACIÓN  DEL CONTRATO ]]+120</f>
        <v>44862</v>
      </c>
      <c r="AL55" s="6">
        <f>+Tabla2[[#This Row],[OPORTUNIDAD PARA LIQUIDADAR BILATERALMENTE]]+60</f>
        <v>44922</v>
      </c>
      <c r="AM55" s="6">
        <f>+Tabla2[[#This Row],[OPORTUNIDAD PARA LIQUIDAR UNILATERALMENTE]]+720</f>
        <v>45642</v>
      </c>
      <c r="AN55" s="27" t="s">
        <v>99</v>
      </c>
    </row>
    <row r="56" spans="1:40" s="4" customFormat="1" ht="40.5" customHeight="1" x14ac:dyDescent="0.25">
      <c r="A56" s="27" t="s">
        <v>86</v>
      </c>
      <c r="B56" s="27" t="s">
        <v>432</v>
      </c>
      <c r="C56" s="7">
        <v>44574</v>
      </c>
      <c r="D56" s="27" t="s">
        <v>240</v>
      </c>
      <c r="E56" s="9">
        <v>8394692</v>
      </c>
      <c r="F56" s="27" t="s">
        <v>433</v>
      </c>
      <c r="G56" s="27" t="s">
        <v>434</v>
      </c>
      <c r="H56" s="27"/>
      <c r="I56" s="43"/>
      <c r="J56" s="27"/>
      <c r="K56" s="27" t="s">
        <v>4</v>
      </c>
      <c r="L56" s="27" t="s">
        <v>27</v>
      </c>
      <c r="M56" s="27" t="s">
        <v>28</v>
      </c>
      <c r="N56" s="37">
        <v>1</v>
      </c>
      <c r="O56" s="10">
        <v>52981158</v>
      </c>
      <c r="P56" s="7">
        <v>44574</v>
      </c>
      <c r="Q56" s="27" t="s">
        <v>435</v>
      </c>
      <c r="R56" s="9" t="str">
        <f>+IF(Tabla2[[#This Row],[ESTADO ACTUAL DEL CONTRATO ]]="LIQUIDADO","OK",Tabla2[[#This Row],[FECHA DE TERMINACIÓN  DEL CONTRATO ]]-$Q$1)</f>
        <v>OK</v>
      </c>
      <c r="S56" s="7">
        <v>44804</v>
      </c>
      <c r="T56" s="27"/>
      <c r="U56" s="29" t="s">
        <v>99</v>
      </c>
      <c r="V56" s="29" t="s">
        <v>99</v>
      </c>
      <c r="W56" s="29" t="s">
        <v>99</v>
      </c>
      <c r="X56" s="29" t="s">
        <v>249</v>
      </c>
      <c r="Y56" s="27" t="s">
        <v>15</v>
      </c>
      <c r="Z56" s="27" t="s">
        <v>101</v>
      </c>
      <c r="AA56" s="27"/>
      <c r="AB56" s="27"/>
      <c r="AC56" s="27"/>
      <c r="AD56" s="27"/>
      <c r="AE56" s="27"/>
      <c r="AF56" s="29" t="s">
        <v>99</v>
      </c>
      <c r="AG56" s="30" t="s">
        <v>436</v>
      </c>
      <c r="AH56" s="29" t="s">
        <v>99</v>
      </c>
      <c r="AI56" s="6">
        <v>44574</v>
      </c>
      <c r="AJ56" s="29" t="s">
        <v>99</v>
      </c>
      <c r="AK56" s="6">
        <f>+Tabla2[[#This Row],[FECHA DE TERMINACIÓN  DEL CONTRATO ]]+120</f>
        <v>44924</v>
      </c>
      <c r="AL56" s="6">
        <f>+Tabla2[[#This Row],[OPORTUNIDAD PARA LIQUIDADAR BILATERALMENTE]]+60</f>
        <v>44984</v>
      </c>
      <c r="AM56" s="6">
        <f>+Tabla2[[#This Row],[OPORTUNIDAD PARA LIQUIDAR UNILATERALMENTE]]+720</f>
        <v>45704</v>
      </c>
      <c r="AN56" s="27" t="s">
        <v>99</v>
      </c>
    </row>
    <row r="57" spans="1:40" s="4" customFormat="1" ht="40.5" customHeight="1" x14ac:dyDescent="0.25">
      <c r="A57" s="27" t="s">
        <v>86</v>
      </c>
      <c r="B57" s="27" t="s">
        <v>437</v>
      </c>
      <c r="C57" s="7">
        <v>44574</v>
      </c>
      <c r="D57" s="27" t="s">
        <v>438</v>
      </c>
      <c r="E57" s="9">
        <v>71783637</v>
      </c>
      <c r="F57" s="27" t="s">
        <v>439</v>
      </c>
      <c r="G57" s="27" t="s">
        <v>440</v>
      </c>
      <c r="H57" s="27"/>
      <c r="I57" s="43"/>
      <c r="J57" s="27"/>
      <c r="K57" s="27" t="s">
        <v>4</v>
      </c>
      <c r="L57" s="27" t="s">
        <v>27</v>
      </c>
      <c r="M57" s="27" t="s">
        <v>28</v>
      </c>
      <c r="N57" s="37">
        <v>1</v>
      </c>
      <c r="O57" s="10">
        <v>52981158</v>
      </c>
      <c r="P57" s="7">
        <v>44574</v>
      </c>
      <c r="Q57" s="27" t="s">
        <v>435</v>
      </c>
      <c r="R57" s="9" t="str">
        <f>+IF(Tabla2[[#This Row],[ESTADO ACTUAL DEL CONTRATO ]]="LIQUIDADO","OK",Tabla2[[#This Row],[FECHA DE TERMINACIÓN  DEL CONTRATO ]]-$Q$1)</f>
        <v>OK</v>
      </c>
      <c r="S57" s="7">
        <v>44804</v>
      </c>
      <c r="T57" s="27"/>
      <c r="U57" s="29" t="s">
        <v>99</v>
      </c>
      <c r="V57" s="29" t="s">
        <v>99</v>
      </c>
      <c r="W57" s="29" t="s">
        <v>99</v>
      </c>
      <c r="X57" s="29" t="s">
        <v>100</v>
      </c>
      <c r="Y57" s="27" t="s">
        <v>45</v>
      </c>
      <c r="Z57" s="27" t="s">
        <v>101</v>
      </c>
      <c r="AA57" s="27"/>
      <c r="AB57" s="27"/>
      <c r="AC57" s="27"/>
      <c r="AD57" s="27"/>
      <c r="AE57" s="27"/>
      <c r="AF57" s="29" t="s">
        <v>99</v>
      </c>
      <c r="AG57" s="30" t="s">
        <v>441</v>
      </c>
      <c r="AH57" s="29" t="s">
        <v>99</v>
      </c>
      <c r="AI57" s="6">
        <v>44574</v>
      </c>
      <c r="AJ57" s="29" t="s">
        <v>99</v>
      </c>
      <c r="AK57" s="6">
        <f>+Tabla2[[#This Row],[FECHA DE TERMINACIÓN  DEL CONTRATO ]]+120</f>
        <v>44924</v>
      </c>
      <c r="AL57" s="6">
        <f>+Tabla2[[#This Row],[OPORTUNIDAD PARA LIQUIDADAR BILATERALMENTE]]+60</f>
        <v>44984</v>
      </c>
      <c r="AM57" s="6">
        <f>+Tabla2[[#This Row],[OPORTUNIDAD PARA LIQUIDAR UNILATERALMENTE]]+720</f>
        <v>45704</v>
      </c>
      <c r="AN57" s="27" t="s">
        <v>99</v>
      </c>
    </row>
    <row r="58" spans="1:40" s="4" customFormat="1" ht="40.5" customHeight="1" x14ac:dyDescent="0.25">
      <c r="A58" s="27" t="s">
        <v>86</v>
      </c>
      <c r="B58" s="27" t="s">
        <v>442</v>
      </c>
      <c r="C58" s="7">
        <v>44581</v>
      </c>
      <c r="D58" s="27" t="s">
        <v>443</v>
      </c>
      <c r="E58" s="9" t="s">
        <v>444</v>
      </c>
      <c r="F58" s="27" t="s">
        <v>445</v>
      </c>
      <c r="G58" s="27" t="s">
        <v>446</v>
      </c>
      <c r="H58" s="27"/>
      <c r="I58" s="43"/>
      <c r="J58" s="27"/>
      <c r="K58" s="27" t="s">
        <v>4</v>
      </c>
      <c r="L58" s="27" t="s">
        <v>9</v>
      </c>
      <c r="M58" s="27" t="s">
        <v>18</v>
      </c>
      <c r="N58" s="37">
        <f ca="1">+IF(Tabla2[[#This Row],[DÍAS PENDIENTES DE EJECUCIÓN]]&lt;=0,1,($Q$1-Tabla2[[#This Row],[FECHA ACTA DE INICIO]])/(Tabla2[[#This Row],[FECHA DE TERMINACIÓN  DEL CONTRATO ]]-Tabla2[[#This Row],[FECHA ACTA DE INICIO]]))</f>
        <v>1</v>
      </c>
      <c r="O58" s="10">
        <v>4053720</v>
      </c>
      <c r="P58" s="7">
        <v>44581</v>
      </c>
      <c r="Q58" s="27" t="s">
        <v>313</v>
      </c>
      <c r="R58" s="9">
        <f ca="1">+IF(Tabla2[[#This Row],[ESTADO ACTUAL DEL CONTRATO ]]="LIQUIDADO","OK",Tabla2[[#This Row],[FECHA DE TERMINACIÓN  DEL CONTRATO ]]-$Q$1)</f>
        <v>-571</v>
      </c>
      <c r="S58" s="7">
        <v>44926</v>
      </c>
      <c r="T58" s="27"/>
      <c r="U58" s="29" t="s">
        <v>99</v>
      </c>
      <c r="V58" s="29" t="s">
        <v>99</v>
      </c>
      <c r="W58" s="29" t="s">
        <v>99</v>
      </c>
      <c r="X58" s="29" t="s">
        <v>100</v>
      </c>
      <c r="Y58" s="27" t="s">
        <v>42</v>
      </c>
      <c r="Z58" s="27" t="s">
        <v>101</v>
      </c>
      <c r="AA58" s="27" t="s">
        <v>203</v>
      </c>
      <c r="AB58" s="27"/>
      <c r="AC58" s="27"/>
      <c r="AD58" s="27"/>
      <c r="AE58" s="27"/>
      <c r="AF58" s="29" t="s">
        <v>99</v>
      </c>
      <c r="AG58" s="30" t="s">
        <v>1897</v>
      </c>
      <c r="AH58" s="29" t="s">
        <v>99</v>
      </c>
      <c r="AI58" s="6">
        <v>44581</v>
      </c>
      <c r="AJ58" s="29" t="s">
        <v>99</v>
      </c>
      <c r="AK58" s="7">
        <f>+Tabla2[[#This Row],[FECHA DE TERMINACIÓN  DEL CONTRATO ]]+120</f>
        <v>45046</v>
      </c>
      <c r="AL58" s="7">
        <f>+Tabla2[[#This Row],[OPORTUNIDAD PARA LIQUIDADAR BILATERALMENTE]]+60</f>
        <v>45106</v>
      </c>
      <c r="AM58" s="7">
        <f>+Tabla2[[#This Row],[OPORTUNIDAD PARA LIQUIDAR UNILATERALMENTE]]+720</f>
        <v>45826</v>
      </c>
      <c r="AN58" s="27" t="s">
        <v>99</v>
      </c>
    </row>
    <row r="59" spans="1:40" s="4" customFormat="1" ht="40.5" customHeight="1" x14ac:dyDescent="0.25">
      <c r="A59" s="27" t="s">
        <v>86</v>
      </c>
      <c r="B59" s="27" t="s">
        <v>447</v>
      </c>
      <c r="C59" s="7">
        <v>44578</v>
      </c>
      <c r="D59" s="27" t="s">
        <v>448</v>
      </c>
      <c r="E59" s="9">
        <v>1017245959</v>
      </c>
      <c r="F59" s="27" t="s">
        <v>449</v>
      </c>
      <c r="G59" s="27" t="s">
        <v>450</v>
      </c>
      <c r="H59" s="27" t="s">
        <v>451</v>
      </c>
      <c r="I59" s="43">
        <v>1017212350</v>
      </c>
      <c r="J59" s="7">
        <v>44719</v>
      </c>
      <c r="K59" s="27" t="s">
        <v>4</v>
      </c>
      <c r="L59" s="27" t="s">
        <v>27</v>
      </c>
      <c r="M59" s="27" t="s">
        <v>28</v>
      </c>
      <c r="N59" s="37">
        <v>1</v>
      </c>
      <c r="O59" s="10">
        <v>14840348</v>
      </c>
      <c r="P59" s="7">
        <v>44578</v>
      </c>
      <c r="Q59" s="27" t="s">
        <v>452</v>
      </c>
      <c r="R59" s="9" t="str">
        <f>+IF(Tabla2[[#This Row],[ESTADO ACTUAL DEL CONTRATO ]]="LIQUIDADO","OK",Tabla2[[#This Row],[FECHA DE TERMINACIÓN  DEL CONTRATO ]]-$Q$1)</f>
        <v>OK</v>
      </c>
      <c r="S59" s="7">
        <v>44804</v>
      </c>
      <c r="T59" s="27"/>
      <c r="U59" s="29" t="s">
        <v>99</v>
      </c>
      <c r="V59" s="29" t="s">
        <v>99</v>
      </c>
      <c r="W59" s="29" t="s">
        <v>99</v>
      </c>
      <c r="X59" s="29" t="s">
        <v>249</v>
      </c>
      <c r="Y59" s="27" t="s">
        <v>23</v>
      </c>
      <c r="Z59" s="27" t="s">
        <v>101</v>
      </c>
      <c r="AA59" s="27" t="s">
        <v>253</v>
      </c>
      <c r="AB59" s="27"/>
      <c r="AC59" s="27"/>
      <c r="AD59" s="27"/>
      <c r="AE59" s="27"/>
      <c r="AF59" s="29" t="s">
        <v>99</v>
      </c>
      <c r="AG59" s="30" t="s">
        <v>453</v>
      </c>
      <c r="AH59" s="29" t="s">
        <v>99</v>
      </c>
      <c r="AI59" s="6">
        <v>44578</v>
      </c>
      <c r="AJ59" s="29" t="s">
        <v>99</v>
      </c>
      <c r="AK59" s="6">
        <f>+Tabla2[[#This Row],[FECHA DE TERMINACIÓN  DEL CONTRATO ]]+120</f>
        <v>44924</v>
      </c>
      <c r="AL59" s="6">
        <f>+Tabla2[[#This Row],[OPORTUNIDAD PARA LIQUIDADAR BILATERALMENTE]]+60</f>
        <v>44984</v>
      </c>
      <c r="AM59" s="6">
        <f>+Tabla2[[#This Row],[OPORTUNIDAD PARA LIQUIDAR UNILATERALMENTE]]+720</f>
        <v>45704</v>
      </c>
      <c r="AN59" s="27" t="s">
        <v>99</v>
      </c>
    </row>
    <row r="60" spans="1:40" s="4" customFormat="1" ht="40.5" customHeight="1" x14ac:dyDescent="0.25">
      <c r="A60" s="27" t="s">
        <v>86</v>
      </c>
      <c r="B60" s="27" t="s">
        <v>454</v>
      </c>
      <c r="C60" s="7">
        <v>44578</v>
      </c>
      <c r="D60" s="27" t="s">
        <v>455</v>
      </c>
      <c r="E60" s="9">
        <v>1017174420</v>
      </c>
      <c r="F60" s="27" t="s">
        <v>456</v>
      </c>
      <c r="G60" s="27" t="s">
        <v>457</v>
      </c>
      <c r="H60" s="27"/>
      <c r="I60" s="43"/>
      <c r="J60" s="27"/>
      <c r="K60" s="27" t="s">
        <v>4</v>
      </c>
      <c r="L60" s="27" t="s">
        <v>27</v>
      </c>
      <c r="M60" s="27" t="s">
        <v>28</v>
      </c>
      <c r="N60" s="37">
        <v>1</v>
      </c>
      <c r="O60" s="10">
        <v>40872743</v>
      </c>
      <c r="P60" s="7">
        <v>44578</v>
      </c>
      <c r="Q60" s="27" t="s">
        <v>452</v>
      </c>
      <c r="R60" s="9" t="str">
        <f>+IF(Tabla2[[#This Row],[ESTADO ACTUAL DEL CONTRATO ]]="LIQUIDADO","OK",Tabla2[[#This Row],[FECHA DE TERMINACIÓN  DEL CONTRATO ]]-$Q$1)</f>
        <v>OK</v>
      </c>
      <c r="S60" s="7">
        <v>44804</v>
      </c>
      <c r="T60" s="27"/>
      <c r="U60" s="29" t="s">
        <v>99</v>
      </c>
      <c r="V60" s="29" t="s">
        <v>99</v>
      </c>
      <c r="W60" s="29" t="s">
        <v>99</v>
      </c>
      <c r="X60" s="29" t="s">
        <v>100</v>
      </c>
      <c r="Y60" s="27" t="s">
        <v>44</v>
      </c>
      <c r="Z60" s="27" t="s">
        <v>101</v>
      </c>
      <c r="AA60" s="27"/>
      <c r="AB60" s="27"/>
      <c r="AC60" s="27"/>
      <c r="AD60" s="27"/>
      <c r="AE60" s="27"/>
      <c r="AF60" s="29" t="s">
        <v>99</v>
      </c>
      <c r="AG60" s="30" t="s">
        <v>458</v>
      </c>
      <c r="AH60" s="29" t="s">
        <v>99</v>
      </c>
      <c r="AI60" s="6">
        <v>44578</v>
      </c>
      <c r="AJ60" s="29" t="s">
        <v>99</v>
      </c>
      <c r="AK60" s="6">
        <f>+Tabla2[[#This Row],[FECHA DE TERMINACIÓN  DEL CONTRATO ]]+120</f>
        <v>44924</v>
      </c>
      <c r="AL60" s="6">
        <f>+Tabla2[[#This Row],[OPORTUNIDAD PARA LIQUIDADAR BILATERALMENTE]]+60</f>
        <v>44984</v>
      </c>
      <c r="AM60" s="6">
        <f>+Tabla2[[#This Row],[OPORTUNIDAD PARA LIQUIDAR UNILATERALMENTE]]+720</f>
        <v>45704</v>
      </c>
      <c r="AN60" s="27" t="s">
        <v>99</v>
      </c>
    </row>
    <row r="61" spans="1:40" s="4" customFormat="1" ht="40.5" customHeight="1" x14ac:dyDescent="0.25">
      <c r="A61" s="27" t="s">
        <v>86</v>
      </c>
      <c r="B61" s="27" t="s">
        <v>459</v>
      </c>
      <c r="C61" s="7">
        <v>44578</v>
      </c>
      <c r="D61" s="27" t="s">
        <v>460</v>
      </c>
      <c r="E61" s="9">
        <v>43619721</v>
      </c>
      <c r="F61" s="27" t="s">
        <v>461</v>
      </c>
      <c r="G61" s="27" t="s">
        <v>462</v>
      </c>
      <c r="H61" s="27"/>
      <c r="I61" s="43"/>
      <c r="J61" s="27"/>
      <c r="K61" s="27" t="s">
        <v>4</v>
      </c>
      <c r="L61" s="27" t="s">
        <v>27</v>
      </c>
      <c r="M61" s="27" t="s">
        <v>28</v>
      </c>
      <c r="N61" s="37">
        <f>+IF(Tabla2[[#This Row],[DÍAS PENDIENTES DE EJECUCIÓN]]&lt;=0,1,(Tabla2[[#This Row],[FECHA TERMINACION ANTICIPADA]]-Tabla2[[#This Row],[FECHA ACTA DE INICIO]])/(Tabla2[[#This Row],[FECHA DE TERMINACIÓN  DEL CONTRATO ]]-Tabla2[[#This Row],[FECHA ACTA DE INICIO]]))</f>
        <v>0.50442477876106195</v>
      </c>
      <c r="O61" s="10">
        <v>40872743</v>
      </c>
      <c r="P61" s="7">
        <v>44578</v>
      </c>
      <c r="Q61" s="27" t="s">
        <v>452</v>
      </c>
      <c r="R61" s="9" t="s">
        <v>374</v>
      </c>
      <c r="S61" s="7">
        <v>44804</v>
      </c>
      <c r="T61" s="27">
        <v>44692</v>
      </c>
      <c r="U61" s="29" t="s">
        <v>99</v>
      </c>
      <c r="V61" s="29" t="s">
        <v>99</v>
      </c>
      <c r="W61" s="29" t="s">
        <v>99</v>
      </c>
      <c r="X61" s="29" t="s">
        <v>100</v>
      </c>
      <c r="Y61" s="27" t="s">
        <v>40</v>
      </c>
      <c r="Z61" s="27" t="s">
        <v>101</v>
      </c>
      <c r="AA61" s="27" t="s">
        <v>463</v>
      </c>
      <c r="AB61" s="27"/>
      <c r="AC61" s="27"/>
      <c r="AD61" s="27"/>
      <c r="AE61" s="27"/>
      <c r="AF61" s="29" t="s">
        <v>99</v>
      </c>
      <c r="AG61" s="30" t="s">
        <v>464</v>
      </c>
      <c r="AH61" s="29" t="s">
        <v>99</v>
      </c>
      <c r="AI61" s="6">
        <v>44578</v>
      </c>
      <c r="AJ61" s="29" t="s">
        <v>99</v>
      </c>
      <c r="AK61" s="6">
        <f>+Tabla2[[#This Row],[FECHA DE TERMINACIÓN  DEL CONTRATO ]]+120</f>
        <v>44924</v>
      </c>
      <c r="AL61" s="6">
        <f>+Tabla2[[#This Row],[OPORTUNIDAD PARA LIQUIDADAR BILATERALMENTE]]+60</f>
        <v>44984</v>
      </c>
      <c r="AM61" s="6">
        <f>+Tabla2[[#This Row],[OPORTUNIDAD PARA LIQUIDAR UNILATERALMENTE]]+720</f>
        <v>45704</v>
      </c>
      <c r="AN61" s="27" t="s">
        <v>390</v>
      </c>
    </row>
    <row r="62" spans="1:40" s="4" customFormat="1" ht="40.5" customHeight="1" x14ac:dyDescent="0.25">
      <c r="A62" s="27" t="s">
        <v>86</v>
      </c>
      <c r="B62" s="27" t="s">
        <v>465</v>
      </c>
      <c r="C62" s="7">
        <v>44578</v>
      </c>
      <c r="D62" s="27" t="s">
        <v>466</v>
      </c>
      <c r="E62" s="9">
        <v>1037625186</v>
      </c>
      <c r="F62" s="27" t="s">
        <v>467</v>
      </c>
      <c r="G62" s="27" t="s">
        <v>468</v>
      </c>
      <c r="H62" s="27"/>
      <c r="I62" s="43"/>
      <c r="J62" s="27"/>
      <c r="K62" s="27" t="s">
        <v>4</v>
      </c>
      <c r="L62" s="27" t="s">
        <v>27</v>
      </c>
      <c r="M62" s="27" t="s">
        <v>28</v>
      </c>
      <c r="N62" s="37">
        <f>+IF(Tabla2[[#This Row],[DÍAS PENDIENTES DE EJECUCIÓN]]&lt;=0,1,(Tabla2[[#This Row],[FECHA TERMINACION ANTICIPADA]]-Tabla2[[#This Row],[FECHA ACTA DE INICIO]])/(Tabla2[[#This Row],[FECHA DE TERMINACIÓN  DEL CONTRATO ]]-Tabla2[[#This Row],[FECHA ACTA DE INICIO]]))</f>
        <v>0.72566371681415931</v>
      </c>
      <c r="O62" s="10">
        <v>40872743</v>
      </c>
      <c r="P62" s="7">
        <v>44578</v>
      </c>
      <c r="Q62" s="27" t="s">
        <v>452</v>
      </c>
      <c r="R62" s="9" t="s">
        <v>374</v>
      </c>
      <c r="S62" s="7">
        <v>44804</v>
      </c>
      <c r="T62" s="27">
        <v>44742</v>
      </c>
      <c r="U62" s="29" t="s">
        <v>99</v>
      </c>
      <c r="V62" s="29" t="s">
        <v>99</v>
      </c>
      <c r="W62" s="29" t="s">
        <v>99</v>
      </c>
      <c r="X62" s="29" t="s">
        <v>249</v>
      </c>
      <c r="Y62" s="27" t="s">
        <v>7</v>
      </c>
      <c r="Z62" s="27" t="s">
        <v>101</v>
      </c>
      <c r="AA62" s="27" t="s">
        <v>112</v>
      </c>
      <c r="AB62" s="27"/>
      <c r="AC62" s="27"/>
      <c r="AD62" s="27"/>
      <c r="AE62" s="27"/>
      <c r="AF62" s="29" t="s">
        <v>99</v>
      </c>
      <c r="AG62" s="30" t="s">
        <v>469</v>
      </c>
      <c r="AH62" s="29" t="s">
        <v>99</v>
      </c>
      <c r="AI62" s="6">
        <v>44578</v>
      </c>
      <c r="AJ62" s="29" t="s">
        <v>99</v>
      </c>
      <c r="AK62" s="6">
        <f>+Tabla2[[#This Row],[FECHA DE TERMINACIÓN  DEL CONTRATO ]]+120</f>
        <v>44924</v>
      </c>
      <c r="AL62" s="6">
        <f>+Tabla2[[#This Row],[OPORTUNIDAD PARA LIQUIDADAR BILATERALMENTE]]+60</f>
        <v>44984</v>
      </c>
      <c r="AM62" s="6">
        <f>+Tabla2[[#This Row],[OPORTUNIDAD PARA LIQUIDAR UNILATERALMENTE]]+720</f>
        <v>45704</v>
      </c>
      <c r="AN62" s="27" t="s">
        <v>99</v>
      </c>
    </row>
    <row r="63" spans="1:40" s="4" customFormat="1" ht="40.5" customHeight="1" x14ac:dyDescent="0.25">
      <c r="A63" s="27" t="s">
        <v>86</v>
      </c>
      <c r="B63" s="27" t="s">
        <v>470</v>
      </c>
      <c r="C63" s="7">
        <v>44578</v>
      </c>
      <c r="D63" s="27" t="s">
        <v>471</v>
      </c>
      <c r="E63" s="9">
        <v>32296107</v>
      </c>
      <c r="F63" s="27" t="s">
        <v>472</v>
      </c>
      <c r="G63" s="27" t="s">
        <v>473</v>
      </c>
      <c r="H63" s="27"/>
      <c r="I63" s="43"/>
      <c r="J63" s="27"/>
      <c r="K63" s="27" t="s">
        <v>4</v>
      </c>
      <c r="L63" s="27" t="s">
        <v>27</v>
      </c>
      <c r="M63" s="27" t="s">
        <v>28</v>
      </c>
      <c r="N63" s="37">
        <v>1</v>
      </c>
      <c r="O63" s="10">
        <v>40872743</v>
      </c>
      <c r="P63" s="7">
        <v>44578</v>
      </c>
      <c r="Q63" s="27" t="s">
        <v>452</v>
      </c>
      <c r="R63" s="9" t="str">
        <f>+IF(Tabla2[[#This Row],[ESTADO ACTUAL DEL CONTRATO ]]="LIQUIDADO","OK",Tabla2[[#This Row],[FECHA DE TERMINACIÓN  DEL CONTRATO ]]-$Q$1)</f>
        <v>OK</v>
      </c>
      <c r="S63" s="7">
        <v>44804</v>
      </c>
      <c r="T63" s="27"/>
      <c r="U63" s="29" t="s">
        <v>99</v>
      </c>
      <c r="V63" s="29" t="s">
        <v>99</v>
      </c>
      <c r="W63" s="29" t="s">
        <v>99</v>
      </c>
      <c r="X63" s="29" t="s">
        <v>249</v>
      </c>
      <c r="Y63" s="27" t="s">
        <v>7</v>
      </c>
      <c r="Z63" s="27" t="s">
        <v>101</v>
      </c>
      <c r="AA63" s="27" t="s">
        <v>112</v>
      </c>
      <c r="AB63" s="27"/>
      <c r="AC63" s="27"/>
      <c r="AD63" s="27"/>
      <c r="AE63" s="27"/>
      <c r="AF63" s="29" t="s">
        <v>99</v>
      </c>
      <c r="AG63" s="30" t="s">
        <v>474</v>
      </c>
      <c r="AH63" s="29" t="s">
        <v>99</v>
      </c>
      <c r="AI63" s="6">
        <v>44578</v>
      </c>
      <c r="AJ63" s="29" t="s">
        <v>99</v>
      </c>
      <c r="AK63" s="6">
        <f>+Tabla2[[#This Row],[FECHA DE TERMINACIÓN  DEL CONTRATO ]]+120</f>
        <v>44924</v>
      </c>
      <c r="AL63" s="6">
        <f>+Tabla2[[#This Row],[OPORTUNIDAD PARA LIQUIDADAR BILATERALMENTE]]+60</f>
        <v>44984</v>
      </c>
      <c r="AM63" s="6">
        <f>+Tabla2[[#This Row],[OPORTUNIDAD PARA LIQUIDAR UNILATERALMENTE]]+720</f>
        <v>45704</v>
      </c>
      <c r="AN63" s="27" t="s">
        <v>99</v>
      </c>
    </row>
    <row r="64" spans="1:40" s="4" customFormat="1" ht="40.5" customHeight="1" x14ac:dyDescent="0.25">
      <c r="A64" s="27" t="s">
        <v>86</v>
      </c>
      <c r="B64" s="27" t="s">
        <v>475</v>
      </c>
      <c r="C64" s="7">
        <v>44578</v>
      </c>
      <c r="D64" s="27" t="s">
        <v>476</v>
      </c>
      <c r="E64" s="9">
        <v>1214713053</v>
      </c>
      <c r="F64" s="27" t="s">
        <v>477</v>
      </c>
      <c r="G64" s="27" t="s">
        <v>478</v>
      </c>
      <c r="H64" s="27" t="s">
        <v>479</v>
      </c>
      <c r="I64" s="43">
        <v>1017139218</v>
      </c>
      <c r="J64" s="27">
        <v>44607</v>
      </c>
      <c r="K64" s="27" t="s">
        <v>4</v>
      </c>
      <c r="L64" s="27" t="s">
        <v>27</v>
      </c>
      <c r="M64" s="27" t="s">
        <v>28</v>
      </c>
      <c r="N64" s="37">
        <f>+IF(Tabla2[[#This Row],[DÍAS PENDIENTES DE EJECUCIÓN]]&lt;=0,1,(Tabla2[[#This Row],[FECHA TERMINACION ANTICIPADA]]-Tabla2[[#This Row],[FECHA ACTA DE INICIO]])/(Tabla2[[#This Row],[FECHA DE TERMINACIÓN  DEL CONTRATO ]]-Tabla2[[#This Row],[FECHA ACTA DE INICIO]]))</f>
        <v>0.59292035398230092</v>
      </c>
      <c r="O64" s="10">
        <v>40872743</v>
      </c>
      <c r="P64" s="7">
        <v>44578</v>
      </c>
      <c r="Q64" s="27" t="s">
        <v>452</v>
      </c>
      <c r="R64" s="9" t="s">
        <v>374</v>
      </c>
      <c r="S64" s="7">
        <v>44804</v>
      </c>
      <c r="T64" s="27">
        <v>44712</v>
      </c>
      <c r="U64" s="29" t="s">
        <v>99</v>
      </c>
      <c r="V64" s="29" t="s">
        <v>99</v>
      </c>
      <c r="W64" s="29" t="s">
        <v>99</v>
      </c>
      <c r="X64" s="29" t="s">
        <v>100</v>
      </c>
      <c r="Y64" s="27" t="s">
        <v>43</v>
      </c>
      <c r="Z64" s="27" t="s">
        <v>101</v>
      </c>
      <c r="AA64" s="27" t="s">
        <v>270</v>
      </c>
      <c r="AB64" s="27"/>
      <c r="AC64" s="27"/>
      <c r="AD64" s="27"/>
      <c r="AE64" s="27"/>
      <c r="AF64" s="29" t="s">
        <v>99</v>
      </c>
      <c r="AG64" s="30" t="s">
        <v>480</v>
      </c>
      <c r="AH64" s="29" t="s">
        <v>99</v>
      </c>
      <c r="AI64" s="6">
        <v>44578</v>
      </c>
      <c r="AJ64" s="29" t="s">
        <v>99</v>
      </c>
      <c r="AK64" s="6">
        <f>+Tabla2[[#This Row],[FECHA DE TERMINACIÓN  DEL CONTRATO ]]+120</f>
        <v>44924</v>
      </c>
      <c r="AL64" s="6">
        <f>+Tabla2[[#This Row],[OPORTUNIDAD PARA LIQUIDADAR BILATERALMENTE]]+60</f>
        <v>44984</v>
      </c>
      <c r="AM64" s="6">
        <f>+Tabla2[[#This Row],[OPORTUNIDAD PARA LIQUIDAR UNILATERALMENTE]]+720</f>
        <v>45704</v>
      </c>
      <c r="AN64" s="27" t="s">
        <v>481</v>
      </c>
    </row>
    <row r="65" spans="1:40" s="4" customFormat="1" ht="40.5" customHeight="1" x14ac:dyDescent="0.25">
      <c r="A65" s="27" t="s">
        <v>86</v>
      </c>
      <c r="B65" s="27" t="s">
        <v>482</v>
      </c>
      <c r="C65" s="7">
        <v>44578</v>
      </c>
      <c r="D65" s="27" t="s">
        <v>483</v>
      </c>
      <c r="E65" s="9">
        <v>1152209295</v>
      </c>
      <c r="F65" s="27" t="s">
        <v>484</v>
      </c>
      <c r="G65" s="27" t="s">
        <v>485</v>
      </c>
      <c r="H65" s="27"/>
      <c r="I65" s="43"/>
      <c r="J65" s="27"/>
      <c r="K65" s="27" t="s">
        <v>4</v>
      </c>
      <c r="L65" s="27" t="s">
        <v>27</v>
      </c>
      <c r="M65" s="27" t="s">
        <v>28</v>
      </c>
      <c r="N65" s="37">
        <f>+IF(Tabla2[[#This Row],[DÍAS PENDIENTES DE EJECUCIÓN]]&lt;=0,1,(Tabla2[[#This Row],[FECHA TERMINACION ANTICIPADA]]-Tabla2[[#This Row],[FECHA ACTA DE INICIO]])/(Tabla2[[#This Row],[FECHA DE TERMINACIÓN  DEL CONTRATO ]]-Tabla2[[#This Row],[FECHA ACTA DE INICIO]]))</f>
        <v>0.72566371681415931</v>
      </c>
      <c r="O65" s="10">
        <v>35998688</v>
      </c>
      <c r="P65" s="7">
        <v>44578</v>
      </c>
      <c r="Q65" s="27" t="s">
        <v>452</v>
      </c>
      <c r="R65" s="9" t="s">
        <v>374</v>
      </c>
      <c r="S65" s="7">
        <v>44804</v>
      </c>
      <c r="T65" s="27">
        <v>44742</v>
      </c>
      <c r="U65" s="29" t="s">
        <v>99</v>
      </c>
      <c r="V65" s="29" t="s">
        <v>99</v>
      </c>
      <c r="W65" s="29" t="s">
        <v>99</v>
      </c>
      <c r="X65" s="29" t="s">
        <v>249</v>
      </c>
      <c r="Y65" s="27" t="s">
        <v>43</v>
      </c>
      <c r="Z65" s="27" t="s">
        <v>101</v>
      </c>
      <c r="AA65" s="27" t="s">
        <v>270</v>
      </c>
      <c r="AB65" s="27"/>
      <c r="AC65" s="27"/>
      <c r="AD65" s="27"/>
      <c r="AE65" s="27"/>
      <c r="AF65" s="29" t="s">
        <v>99</v>
      </c>
      <c r="AG65" s="30" t="s">
        <v>486</v>
      </c>
      <c r="AH65" s="29" t="s">
        <v>99</v>
      </c>
      <c r="AI65" s="6">
        <v>44578</v>
      </c>
      <c r="AJ65" s="29" t="s">
        <v>99</v>
      </c>
      <c r="AK65" s="6">
        <f>+Tabla2[[#This Row],[FECHA DE TERMINACIÓN  DEL CONTRATO ]]+120</f>
        <v>44924</v>
      </c>
      <c r="AL65" s="6">
        <f>+Tabla2[[#This Row],[OPORTUNIDAD PARA LIQUIDADAR BILATERALMENTE]]+60</f>
        <v>44984</v>
      </c>
      <c r="AM65" s="6">
        <f>+Tabla2[[#This Row],[OPORTUNIDAD PARA LIQUIDAR UNILATERALMENTE]]+720</f>
        <v>45704</v>
      </c>
      <c r="AN65" s="27" t="s">
        <v>99</v>
      </c>
    </row>
    <row r="66" spans="1:40" s="4" customFormat="1" ht="40.5" customHeight="1" x14ac:dyDescent="0.25">
      <c r="A66" s="27" t="s">
        <v>86</v>
      </c>
      <c r="B66" s="27" t="s">
        <v>487</v>
      </c>
      <c r="C66" s="7">
        <v>44578</v>
      </c>
      <c r="D66" s="27" t="s">
        <v>488</v>
      </c>
      <c r="E66" s="9">
        <v>71797881</v>
      </c>
      <c r="F66" s="27" t="s">
        <v>489</v>
      </c>
      <c r="G66" s="27" t="s">
        <v>490</v>
      </c>
      <c r="H66" s="27"/>
      <c r="I66" s="43"/>
      <c r="J66" s="27"/>
      <c r="K66" s="27" t="s">
        <v>4</v>
      </c>
      <c r="L66" s="27" t="s">
        <v>27</v>
      </c>
      <c r="M66" s="27" t="s">
        <v>28</v>
      </c>
      <c r="N66" s="37">
        <v>1</v>
      </c>
      <c r="O66" s="10">
        <v>48310253</v>
      </c>
      <c r="P66" s="7">
        <v>44578</v>
      </c>
      <c r="Q66" s="27" t="s">
        <v>452</v>
      </c>
      <c r="R66" s="9" t="str">
        <f>+IF(Tabla2[[#This Row],[ESTADO ACTUAL DEL CONTRATO ]]="LIQUIDADO","OK",Tabla2[[#This Row],[FECHA DE TERMINACIÓN  DEL CONTRATO ]]-$Q$1)</f>
        <v>OK</v>
      </c>
      <c r="S66" s="7">
        <v>44804</v>
      </c>
      <c r="T66" s="27"/>
      <c r="U66" s="29" t="s">
        <v>99</v>
      </c>
      <c r="V66" s="29" t="s">
        <v>99</v>
      </c>
      <c r="W66" s="29" t="s">
        <v>99</v>
      </c>
      <c r="X66" s="29" t="s">
        <v>100</v>
      </c>
      <c r="Y66" s="27" t="s">
        <v>43</v>
      </c>
      <c r="Z66" s="27" t="s">
        <v>101</v>
      </c>
      <c r="AA66" s="27" t="s">
        <v>270</v>
      </c>
      <c r="AB66" s="27"/>
      <c r="AC66" s="27"/>
      <c r="AD66" s="27"/>
      <c r="AE66" s="27"/>
      <c r="AF66" s="29" t="s">
        <v>99</v>
      </c>
      <c r="AG66" s="30" t="s">
        <v>491</v>
      </c>
      <c r="AH66" s="29" t="s">
        <v>99</v>
      </c>
      <c r="AI66" s="6">
        <v>44578</v>
      </c>
      <c r="AJ66" s="29" t="s">
        <v>99</v>
      </c>
      <c r="AK66" s="6">
        <f>+Tabla2[[#This Row],[FECHA DE TERMINACIÓN  DEL CONTRATO ]]+120</f>
        <v>44924</v>
      </c>
      <c r="AL66" s="6">
        <f>+Tabla2[[#This Row],[OPORTUNIDAD PARA LIQUIDADAR BILATERALMENTE]]+60</f>
        <v>44984</v>
      </c>
      <c r="AM66" s="6">
        <f>+Tabla2[[#This Row],[OPORTUNIDAD PARA LIQUIDAR UNILATERALMENTE]]+720</f>
        <v>45704</v>
      </c>
      <c r="AN66" s="27" t="s">
        <v>99</v>
      </c>
    </row>
    <row r="67" spans="1:40" s="4" customFormat="1" ht="40.5" customHeight="1" x14ac:dyDescent="0.25">
      <c r="A67" s="27" t="s">
        <v>86</v>
      </c>
      <c r="B67" s="27" t="s">
        <v>492</v>
      </c>
      <c r="C67" s="7">
        <v>44578</v>
      </c>
      <c r="D67" s="27" t="s">
        <v>194</v>
      </c>
      <c r="E67" s="9">
        <v>98639459</v>
      </c>
      <c r="F67" s="27" t="s">
        <v>493</v>
      </c>
      <c r="G67" s="27" t="s">
        <v>494</v>
      </c>
      <c r="H67" s="27"/>
      <c r="I67" s="43"/>
      <c r="J67" s="27"/>
      <c r="K67" s="27" t="s">
        <v>4</v>
      </c>
      <c r="L67" s="27" t="s">
        <v>27</v>
      </c>
      <c r="M67" s="27" t="s">
        <v>28</v>
      </c>
      <c r="N67" s="37">
        <f>+IF(Tabla2[[#This Row],[DÍAS PENDIENTES DE EJECUCIÓN]]&lt;=0,1,(Tabla2[[#This Row],[FECHA TERMINACION ANTICIPADA]]-Tabla2[[#This Row],[FECHA ACTA DE INICIO]])/(Tabla2[[#This Row],[FECHA DE TERMINACIÓN  DEL CONTRATO ]]-Tabla2[[#This Row],[FECHA ACTA DE INICIO]]))</f>
        <v>0.72566371681415931</v>
      </c>
      <c r="O67" s="10">
        <v>52055723</v>
      </c>
      <c r="P67" s="7">
        <v>44578</v>
      </c>
      <c r="Q67" s="27" t="s">
        <v>452</v>
      </c>
      <c r="R67" s="9" t="s">
        <v>374</v>
      </c>
      <c r="S67" s="7">
        <v>44804</v>
      </c>
      <c r="T67" s="27">
        <v>44742</v>
      </c>
      <c r="U67" s="29" t="s">
        <v>99</v>
      </c>
      <c r="V67" s="29" t="s">
        <v>99</v>
      </c>
      <c r="W67" s="29" t="s">
        <v>99</v>
      </c>
      <c r="X67" s="29" t="s">
        <v>249</v>
      </c>
      <c r="Y67" s="27" t="s">
        <v>39</v>
      </c>
      <c r="Z67" s="27" t="s">
        <v>101</v>
      </c>
      <c r="AA67" s="27"/>
      <c r="AB67" s="27"/>
      <c r="AC67" s="27"/>
      <c r="AD67" s="27"/>
      <c r="AE67" s="27"/>
      <c r="AF67" s="29" t="s">
        <v>99</v>
      </c>
      <c r="AG67" s="30" t="s">
        <v>495</v>
      </c>
      <c r="AH67" s="29" t="s">
        <v>99</v>
      </c>
      <c r="AI67" s="6">
        <v>44578</v>
      </c>
      <c r="AJ67" s="29" t="s">
        <v>99</v>
      </c>
      <c r="AK67" s="6">
        <f>+Tabla2[[#This Row],[FECHA DE TERMINACIÓN  DEL CONTRATO ]]+120</f>
        <v>44924</v>
      </c>
      <c r="AL67" s="6">
        <f>+Tabla2[[#This Row],[OPORTUNIDAD PARA LIQUIDADAR BILATERALMENTE]]+60</f>
        <v>44984</v>
      </c>
      <c r="AM67" s="6">
        <f>+Tabla2[[#This Row],[OPORTUNIDAD PARA LIQUIDAR UNILATERALMENTE]]+720</f>
        <v>45704</v>
      </c>
      <c r="AN67" s="27" t="s">
        <v>99</v>
      </c>
    </row>
    <row r="68" spans="1:40" s="4" customFormat="1" ht="40.5" customHeight="1" x14ac:dyDescent="0.25">
      <c r="A68" s="27" t="s">
        <v>86</v>
      </c>
      <c r="B68" s="27" t="s">
        <v>496</v>
      </c>
      <c r="C68" s="7">
        <v>44578</v>
      </c>
      <c r="D68" s="27" t="s">
        <v>497</v>
      </c>
      <c r="E68" s="9">
        <v>8163173</v>
      </c>
      <c r="F68" s="27" t="s">
        <v>498</v>
      </c>
      <c r="G68" s="27" t="s">
        <v>499</v>
      </c>
      <c r="H68" s="27"/>
      <c r="I68" s="43"/>
      <c r="J68" s="27"/>
      <c r="K68" s="27" t="s">
        <v>4</v>
      </c>
      <c r="L68" s="27" t="s">
        <v>27</v>
      </c>
      <c r="M68" s="27" t="s">
        <v>28</v>
      </c>
      <c r="N68" s="37">
        <v>1</v>
      </c>
      <c r="O68" s="10">
        <v>40872743</v>
      </c>
      <c r="P68" s="7">
        <v>44578</v>
      </c>
      <c r="Q68" s="27" t="s">
        <v>452</v>
      </c>
      <c r="R68" s="9" t="str">
        <f>+IF(Tabla2[[#This Row],[ESTADO ACTUAL DEL CONTRATO ]]="LIQUIDADO","OK",Tabla2[[#This Row],[FECHA DE TERMINACIÓN  DEL CONTRATO ]]-$Q$1)</f>
        <v>OK</v>
      </c>
      <c r="S68" s="7">
        <v>44804</v>
      </c>
      <c r="T68" s="27"/>
      <c r="U68" s="29" t="s">
        <v>99</v>
      </c>
      <c r="V68" s="29" t="s">
        <v>99</v>
      </c>
      <c r="W68" s="29" t="s">
        <v>99</v>
      </c>
      <c r="X68" s="29" t="s">
        <v>100</v>
      </c>
      <c r="Y68" s="27" t="s">
        <v>32</v>
      </c>
      <c r="Z68" s="27" t="s">
        <v>101</v>
      </c>
      <c r="AA68" s="27" t="s">
        <v>270</v>
      </c>
      <c r="AB68" s="27"/>
      <c r="AC68" s="27"/>
      <c r="AD68" s="27"/>
      <c r="AE68" s="27"/>
      <c r="AF68" s="29" t="s">
        <v>99</v>
      </c>
      <c r="AG68" s="30" t="s">
        <v>500</v>
      </c>
      <c r="AH68" s="29" t="s">
        <v>99</v>
      </c>
      <c r="AI68" s="6">
        <v>44578</v>
      </c>
      <c r="AJ68" s="29" t="s">
        <v>99</v>
      </c>
      <c r="AK68" s="6">
        <f>+Tabla2[[#This Row],[FECHA DE TERMINACIÓN  DEL CONTRATO ]]+120</f>
        <v>44924</v>
      </c>
      <c r="AL68" s="6">
        <f>+Tabla2[[#This Row],[OPORTUNIDAD PARA LIQUIDADAR BILATERALMENTE]]+60</f>
        <v>44984</v>
      </c>
      <c r="AM68" s="6">
        <f>+Tabla2[[#This Row],[OPORTUNIDAD PARA LIQUIDAR UNILATERALMENTE]]+720</f>
        <v>45704</v>
      </c>
      <c r="AN68" s="27" t="s">
        <v>99</v>
      </c>
    </row>
    <row r="69" spans="1:40" s="4" customFormat="1" ht="40.5" customHeight="1" x14ac:dyDescent="0.25">
      <c r="A69" s="27" t="s">
        <v>86</v>
      </c>
      <c r="B69" s="27" t="s">
        <v>501</v>
      </c>
      <c r="C69" s="7">
        <v>44579</v>
      </c>
      <c r="D69" s="27" t="s">
        <v>502</v>
      </c>
      <c r="E69" s="9">
        <v>1214729156</v>
      </c>
      <c r="F69" s="27" t="s">
        <v>503</v>
      </c>
      <c r="G69" s="27" t="s">
        <v>504</v>
      </c>
      <c r="H69" s="27"/>
      <c r="I69" s="43"/>
      <c r="J69" s="27"/>
      <c r="K69" s="27" t="s">
        <v>4</v>
      </c>
      <c r="L69" s="27" t="s">
        <v>27</v>
      </c>
      <c r="M69" s="27" t="s">
        <v>28</v>
      </c>
      <c r="N69" s="37">
        <v>1</v>
      </c>
      <c r="O69" s="10">
        <v>17535249</v>
      </c>
      <c r="P69" s="7">
        <v>44579</v>
      </c>
      <c r="Q69" s="27" t="s">
        <v>505</v>
      </c>
      <c r="R69" s="9" t="str">
        <f>+IF(Tabla2[[#This Row],[ESTADO ACTUAL DEL CONTRATO ]]="LIQUIDADO","OK",Tabla2[[#This Row],[FECHA DE TERMINACIÓN  DEL CONTRATO ]]-$Q$1)</f>
        <v>OK</v>
      </c>
      <c r="S69" s="7">
        <v>44742</v>
      </c>
      <c r="T69" s="27"/>
      <c r="U69" s="29" t="s">
        <v>99</v>
      </c>
      <c r="V69" s="29" t="s">
        <v>99</v>
      </c>
      <c r="W69" s="29" t="s">
        <v>99</v>
      </c>
      <c r="X69" s="29" t="s">
        <v>249</v>
      </c>
      <c r="Y69" s="27" t="s">
        <v>26</v>
      </c>
      <c r="Z69" s="27" t="s">
        <v>101</v>
      </c>
      <c r="AA69" s="27" t="s">
        <v>151</v>
      </c>
      <c r="AB69" s="27"/>
      <c r="AC69" s="27"/>
      <c r="AD69" s="27"/>
      <c r="AE69" s="27"/>
      <c r="AF69" s="29" t="s">
        <v>99</v>
      </c>
      <c r="AG69" s="30" t="s">
        <v>506</v>
      </c>
      <c r="AH69" s="29" t="s">
        <v>99</v>
      </c>
      <c r="AI69" s="6">
        <v>44579</v>
      </c>
      <c r="AJ69" s="29">
        <v>44742</v>
      </c>
      <c r="AK69" s="6">
        <f>+Tabla2[[#This Row],[FECHA DE TERMINACIÓN  DEL CONTRATO ]]+120</f>
        <v>44862</v>
      </c>
      <c r="AL69" s="6">
        <f>+Tabla2[[#This Row],[OPORTUNIDAD PARA LIQUIDADAR BILATERALMENTE]]+60</f>
        <v>44922</v>
      </c>
      <c r="AM69" s="6">
        <f>+Tabla2[[#This Row],[OPORTUNIDAD PARA LIQUIDAR UNILATERALMENTE]]+720</f>
        <v>45642</v>
      </c>
      <c r="AN69" s="27" t="s">
        <v>99</v>
      </c>
    </row>
    <row r="70" spans="1:40" s="4" customFormat="1" ht="40.5" customHeight="1" x14ac:dyDescent="0.25">
      <c r="A70" s="27" t="s">
        <v>86</v>
      </c>
      <c r="B70" s="27" t="s">
        <v>507</v>
      </c>
      <c r="C70" s="7">
        <v>44581</v>
      </c>
      <c r="D70" s="27" t="s">
        <v>246</v>
      </c>
      <c r="E70" s="9">
        <v>1017138233</v>
      </c>
      <c r="F70" s="27" t="s">
        <v>508</v>
      </c>
      <c r="G70" s="27" t="s">
        <v>509</v>
      </c>
      <c r="H70" s="27"/>
      <c r="I70" s="43"/>
      <c r="J70" s="27"/>
      <c r="K70" s="27" t="s">
        <v>4</v>
      </c>
      <c r="L70" s="27" t="s">
        <v>27</v>
      </c>
      <c r="M70" s="27" t="s">
        <v>28</v>
      </c>
      <c r="N70" s="37">
        <v>1</v>
      </c>
      <c r="O70" s="10">
        <v>49462244</v>
      </c>
      <c r="P70" s="7">
        <v>44581</v>
      </c>
      <c r="Q70" s="27" t="s">
        <v>510</v>
      </c>
      <c r="R70" s="9" t="str">
        <f>+IF(Tabla2[[#This Row],[ESTADO ACTUAL DEL CONTRATO ]]="LIQUIDADO","OK",Tabla2[[#This Row],[FECHA DE TERMINACIÓN  DEL CONTRATO ]]-$Q$1)</f>
        <v>OK</v>
      </c>
      <c r="S70" s="7">
        <v>44804</v>
      </c>
      <c r="T70" s="27"/>
      <c r="U70" s="29" t="s">
        <v>99</v>
      </c>
      <c r="V70" s="29" t="s">
        <v>99</v>
      </c>
      <c r="W70" s="29" t="s">
        <v>99</v>
      </c>
      <c r="X70" s="29" t="s">
        <v>249</v>
      </c>
      <c r="Y70" s="27" t="s">
        <v>41</v>
      </c>
      <c r="Z70" s="27" t="s">
        <v>101</v>
      </c>
      <c r="AA70" s="27"/>
      <c r="AB70" s="27"/>
      <c r="AC70" s="27"/>
      <c r="AD70" s="27"/>
      <c r="AE70" s="27"/>
      <c r="AF70" s="29" t="s">
        <v>99</v>
      </c>
      <c r="AG70" s="30" t="s">
        <v>511</v>
      </c>
      <c r="AH70" s="29" t="s">
        <v>99</v>
      </c>
      <c r="AI70" s="6">
        <v>44581</v>
      </c>
      <c r="AJ70" s="29" t="s">
        <v>99</v>
      </c>
      <c r="AK70" s="6">
        <f>+Tabla2[[#This Row],[FECHA DE TERMINACIÓN  DEL CONTRATO ]]+120</f>
        <v>44924</v>
      </c>
      <c r="AL70" s="6">
        <f>+Tabla2[[#This Row],[OPORTUNIDAD PARA LIQUIDADAR BILATERALMENTE]]+60</f>
        <v>44984</v>
      </c>
      <c r="AM70" s="6">
        <f>+Tabla2[[#This Row],[OPORTUNIDAD PARA LIQUIDAR UNILATERALMENTE]]+720</f>
        <v>45704</v>
      </c>
      <c r="AN70" s="27" t="s">
        <v>99</v>
      </c>
    </row>
    <row r="71" spans="1:40" s="4" customFormat="1" ht="40.5" customHeight="1" x14ac:dyDescent="0.25">
      <c r="A71" s="27" t="s">
        <v>86</v>
      </c>
      <c r="B71" s="27" t="s">
        <v>512</v>
      </c>
      <c r="C71" s="7">
        <v>44585</v>
      </c>
      <c r="D71" s="27" t="s">
        <v>513</v>
      </c>
      <c r="E71" s="9">
        <v>98658853</v>
      </c>
      <c r="F71" s="27" t="s">
        <v>514</v>
      </c>
      <c r="G71" s="27" t="s">
        <v>515</v>
      </c>
      <c r="H71" s="27"/>
      <c r="I71" s="43"/>
      <c r="J71" s="27"/>
      <c r="K71" s="27" t="s">
        <v>4</v>
      </c>
      <c r="L71" s="27" t="s">
        <v>27</v>
      </c>
      <c r="M71" s="27" t="s">
        <v>28</v>
      </c>
      <c r="N71" s="37">
        <v>1</v>
      </c>
      <c r="O71" s="10">
        <v>39601146</v>
      </c>
      <c r="P71" s="7">
        <v>44586</v>
      </c>
      <c r="Q71" s="27" t="s">
        <v>516</v>
      </c>
      <c r="R71" s="9" t="str">
        <f>+IF(Tabla2[[#This Row],[ESTADO ACTUAL DEL CONTRATO ]]="LIQUIDADO","OK",Tabla2[[#This Row],[FECHA DE TERMINACIÓN  DEL CONTRATO ]]-$Q$1)</f>
        <v>OK</v>
      </c>
      <c r="S71" s="7">
        <v>44804</v>
      </c>
      <c r="T71" s="27"/>
      <c r="U71" s="29" t="s">
        <v>99</v>
      </c>
      <c r="V71" s="29" t="s">
        <v>99</v>
      </c>
      <c r="W71" s="29" t="s">
        <v>99</v>
      </c>
      <c r="X71" s="29" t="s">
        <v>100</v>
      </c>
      <c r="Y71" s="27" t="s">
        <v>32</v>
      </c>
      <c r="Z71" s="27" t="s">
        <v>101</v>
      </c>
      <c r="AA71" s="27" t="s">
        <v>270</v>
      </c>
      <c r="AB71" s="27"/>
      <c r="AC71" s="27"/>
      <c r="AD71" s="27"/>
      <c r="AE71" s="27"/>
      <c r="AF71" s="29" t="s">
        <v>99</v>
      </c>
      <c r="AG71" s="30" t="s">
        <v>517</v>
      </c>
      <c r="AH71" s="29" t="s">
        <v>99</v>
      </c>
      <c r="AI71" s="6">
        <v>44586</v>
      </c>
      <c r="AJ71" s="29" t="s">
        <v>99</v>
      </c>
      <c r="AK71" s="6">
        <f>+Tabla2[[#This Row],[FECHA DE TERMINACIÓN  DEL CONTRATO ]]+120</f>
        <v>44924</v>
      </c>
      <c r="AL71" s="6">
        <f>+Tabla2[[#This Row],[OPORTUNIDAD PARA LIQUIDADAR BILATERALMENTE]]+60</f>
        <v>44984</v>
      </c>
      <c r="AM71" s="6">
        <f>+Tabla2[[#This Row],[OPORTUNIDAD PARA LIQUIDAR UNILATERALMENTE]]+720</f>
        <v>45704</v>
      </c>
      <c r="AN71" s="27" t="s">
        <v>99</v>
      </c>
    </row>
    <row r="72" spans="1:40" s="4" customFormat="1" ht="40.5" customHeight="1" x14ac:dyDescent="0.25">
      <c r="A72" s="27" t="s">
        <v>86</v>
      </c>
      <c r="B72" s="27" t="s">
        <v>518</v>
      </c>
      <c r="C72" s="7">
        <v>44586</v>
      </c>
      <c r="D72" s="27" t="s">
        <v>519</v>
      </c>
      <c r="E72" s="9">
        <v>1128283941</v>
      </c>
      <c r="F72" s="27" t="s">
        <v>520</v>
      </c>
      <c r="G72" s="27" t="s">
        <v>521</v>
      </c>
      <c r="H72" s="27"/>
      <c r="I72" s="43"/>
      <c r="J72" s="27"/>
      <c r="K72" s="27" t="s">
        <v>4</v>
      </c>
      <c r="L72" s="27" t="s">
        <v>27</v>
      </c>
      <c r="M72" s="27" t="s">
        <v>28</v>
      </c>
      <c r="N72" s="37">
        <v>1</v>
      </c>
      <c r="O72" s="10">
        <v>23167783</v>
      </c>
      <c r="P72" s="7">
        <v>44587</v>
      </c>
      <c r="Q72" s="27" t="s">
        <v>522</v>
      </c>
      <c r="R72" s="9" t="str">
        <f>+IF(Tabla2[[#This Row],[ESTADO ACTUAL DEL CONTRATO ]]="LIQUIDADO","OK",Tabla2[[#This Row],[FECHA DE TERMINACIÓN  DEL CONTRATO ]]-$Q$1)</f>
        <v>OK</v>
      </c>
      <c r="S72" s="7">
        <v>44804</v>
      </c>
      <c r="T72" s="27"/>
      <c r="U72" s="29" t="s">
        <v>99</v>
      </c>
      <c r="V72" s="29" t="s">
        <v>99</v>
      </c>
      <c r="W72" s="29" t="s">
        <v>99</v>
      </c>
      <c r="X72" s="29" t="s">
        <v>100</v>
      </c>
      <c r="Y72" s="27" t="s">
        <v>26</v>
      </c>
      <c r="Z72" s="27" t="s">
        <v>101</v>
      </c>
      <c r="AA72" s="27" t="s">
        <v>151</v>
      </c>
      <c r="AB72" s="27"/>
      <c r="AC72" s="27"/>
      <c r="AD72" s="27"/>
      <c r="AE72" s="27"/>
      <c r="AF72" s="29" t="s">
        <v>99</v>
      </c>
      <c r="AG72" s="30" t="s">
        <v>523</v>
      </c>
      <c r="AH72" s="29" t="s">
        <v>99</v>
      </c>
      <c r="AI72" s="6">
        <v>44586</v>
      </c>
      <c r="AJ72" s="29" t="s">
        <v>99</v>
      </c>
      <c r="AK72" s="6">
        <f>+Tabla2[[#This Row],[FECHA DE TERMINACIÓN  DEL CONTRATO ]]+120</f>
        <v>44924</v>
      </c>
      <c r="AL72" s="6">
        <f>+Tabla2[[#This Row],[OPORTUNIDAD PARA LIQUIDADAR BILATERALMENTE]]+60</f>
        <v>44984</v>
      </c>
      <c r="AM72" s="6">
        <f>+Tabla2[[#This Row],[OPORTUNIDAD PARA LIQUIDAR UNILATERALMENTE]]+720</f>
        <v>45704</v>
      </c>
      <c r="AN72" s="27" t="s">
        <v>99</v>
      </c>
    </row>
    <row r="73" spans="1:40" s="4" customFormat="1" ht="40.5" customHeight="1" x14ac:dyDescent="0.25">
      <c r="A73" s="27" t="s">
        <v>86</v>
      </c>
      <c r="B73" s="27" t="s">
        <v>524</v>
      </c>
      <c r="C73" s="7">
        <v>44585</v>
      </c>
      <c r="D73" s="27" t="s">
        <v>525</v>
      </c>
      <c r="E73" s="9">
        <v>71366197</v>
      </c>
      <c r="F73" s="27" t="s">
        <v>343</v>
      </c>
      <c r="G73" s="27" t="s">
        <v>526</v>
      </c>
      <c r="H73" s="27"/>
      <c r="I73" s="43"/>
      <c r="J73" s="27"/>
      <c r="K73" s="27" t="s">
        <v>4</v>
      </c>
      <c r="L73" s="27" t="s">
        <v>27</v>
      </c>
      <c r="M73" s="27" t="s">
        <v>28</v>
      </c>
      <c r="N73" s="37">
        <v>1</v>
      </c>
      <c r="O73" s="10">
        <v>44014142</v>
      </c>
      <c r="P73" s="7">
        <v>44586</v>
      </c>
      <c r="Q73" s="27" t="s">
        <v>516</v>
      </c>
      <c r="R73" s="9" t="str">
        <f>+IF(Tabla2[[#This Row],[ESTADO ACTUAL DEL CONTRATO ]]="LIQUIDADO","OK",Tabla2[[#This Row],[FECHA DE TERMINACIÓN  DEL CONTRATO ]]-$Q$1)</f>
        <v>OK</v>
      </c>
      <c r="S73" s="42">
        <v>44817</v>
      </c>
      <c r="T73" s="33"/>
      <c r="U73" s="29" t="s">
        <v>99</v>
      </c>
      <c r="V73" s="29" t="s">
        <v>99</v>
      </c>
      <c r="W73" s="29" t="s">
        <v>99</v>
      </c>
      <c r="X73" s="29" t="s">
        <v>100</v>
      </c>
      <c r="Y73" s="27" t="s">
        <v>35</v>
      </c>
      <c r="Z73" s="27" t="s">
        <v>101</v>
      </c>
      <c r="AA73" s="27" t="s">
        <v>270</v>
      </c>
      <c r="AB73" s="27"/>
      <c r="AC73" s="27"/>
      <c r="AD73" s="27"/>
      <c r="AE73" s="27"/>
      <c r="AF73" s="29" t="s">
        <v>99</v>
      </c>
      <c r="AG73" s="30" t="s">
        <v>527</v>
      </c>
      <c r="AH73" s="29" t="s">
        <v>99</v>
      </c>
      <c r="AI73" s="6">
        <v>44585</v>
      </c>
      <c r="AJ73" s="29" t="s">
        <v>99</v>
      </c>
      <c r="AK73" s="6">
        <f>+Tabla2[[#This Row],[FECHA DE TERMINACIÓN  DEL CONTRATO ]]+120</f>
        <v>44937</v>
      </c>
      <c r="AL73" s="6">
        <f>+Tabla2[[#This Row],[OPORTUNIDAD PARA LIQUIDADAR BILATERALMENTE]]+60</f>
        <v>44997</v>
      </c>
      <c r="AM73" s="6">
        <f>+Tabla2[[#This Row],[OPORTUNIDAD PARA LIQUIDAR UNILATERALMENTE]]+720</f>
        <v>45717</v>
      </c>
      <c r="AN73" s="34" t="s">
        <v>528</v>
      </c>
    </row>
    <row r="74" spans="1:40" ht="45" x14ac:dyDescent="0.25">
      <c r="A74" s="27" t="s">
        <v>86</v>
      </c>
      <c r="B74" s="27" t="s">
        <v>529</v>
      </c>
      <c r="C74" s="7">
        <v>44585</v>
      </c>
      <c r="D74" s="27" t="s">
        <v>530</v>
      </c>
      <c r="E74" s="9">
        <v>43625187</v>
      </c>
      <c r="F74" s="27" t="s">
        <v>531</v>
      </c>
      <c r="G74" s="27" t="s">
        <v>532</v>
      </c>
      <c r="H74" s="27"/>
      <c r="I74" s="43"/>
      <c r="J74" s="27"/>
      <c r="K74" s="27" t="s">
        <v>4</v>
      </c>
      <c r="L74" s="27" t="s">
        <v>27</v>
      </c>
      <c r="M74" s="27" t="s">
        <v>28</v>
      </c>
      <c r="N74" s="37">
        <v>1</v>
      </c>
      <c r="O74" s="10">
        <v>39601146</v>
      </c>
      <c r="P74" s="7">
        <v>44585</v>
      </c>
      <c r="Q74" s="27" t="s">
        <v>533</v>
      </c>
      <c r="R74" s="9" t="str">
        <f>+IF(Tabla2[[#This Row],[ESTADO ACTUAL DEL CONTRATO ]]="LIQUIDADO","OK",Tabla2[[#This Row],[FECHA DE TERMINACIÓN  DEL CONTRATO ]]-$Q$1)</f>
        <v>OK</v>
      </c>
      <c r="S74" s="7">
        <v>44804</v>
      </c>
      <c r="T74" s="27"/>
      <c r="U74" s="29" t="s">
        <v>99</v>
      </c>
      <c r="V74" s="29" t="s">
        <v>99</v>
      </c>
      <c r="W74" s="29" t="s">
        <v>99</v>
      </c>
      <c r="X74" s="29" t="s">
        <v>100</v>
      </c>
      <c r="Y74" s="27" t="s">
        <v>19</v>
      </c>
      <c r="Z74" s="27" t="s">
        <v>101</v>
      </c>
      <c r="AA74" s="27" t="s">
        <v>428</v>
      </c>
      <c r="AB74" s="27"/>
      <c r="AC74" s="27"/>
      <c r="AD74" s="27"/>
      <c r="AE74" s="27"/>
      <c r="AF74" s="29" t="s">
        <v>99</v>
      </c>
      <c r="AG74" s="30" t="s">
        <v>534</v>
      </c>
      <c r="AH74" s="29" t="s">
        <v>99</v>
      </c>
      <c r="AI74" s="6">
        <v>44585</v>
      </c>
      <c r="AJ74" s="29" t="s">
        <v>99</v>
      </c>
      <c r="AK74" s="6">
        <f>+Tabla2[[#This Row],[FECHA DE TERMINACIÓN  DEL CONTRATO ]]+120</f>
        <v>44924</v>
      </c>
      <c r="AL74" s="6">
        <f>+Tabla2[[#This Row],[OPORTUNIDAD PARA LIQUIDADAR BILATERALMENTE]]+60</f>
        <v>44984</v>
      </c>
      <c r="AM74" s="6">
        <f>+Tabla2[[#This Row],[OPORTUNIDAD PARA LIQUIDAR UNILATERALMENTE]]+720</f>
        <v>45704</v>
      </c>
      <c r="AN74" s="27" t="s">
        <v>99</v>
      </c>
    </row>
    <row r="75" spans="1:40" ht="45" x14ac:dyDescent="0.25">
      <c r="A75" s="27" t="s">
        <v>86</v>
      </c>
      <c r="B75" s="27" t="s">
        <v>535</v>
      </c>
      <c r="C75" s="7">
        <v>44587</v>
      </c>
      <c r="D75" s="27" t="s">
        <v>536</v>
      </c>
      <c r="E75" s="9" t="s">
        <v>537</v>
      </c>
      <c r="F75" s="27" t="s">
        <v>538</v>
      </c>
      <c r="G75" s="27" t="s">
        <v>539</v>
      </c>
      <c r="H75" s="27"/>
      <c r="I75" s="43"/>
      <c r="J75" s="27"/>
      <c r="K75" s="27" t="s">
        <v>4</v>
      </c>
      <c r="L75" s="27" t="s">
        <v>9</v>
      </c>
      <c r="M75" s="27" t="s">
        <v>28</v>
      </c>
      <c r="N75" s="37">
        <v>1</v>
      </c>
      <c r="O75" s="10">
        <v>126309583</v>
      </c>
      <c r="P75" s="7">
        <v>44587</v>
      </c>
      <c r="Q75" s="27" t="s">
        <v>540</v>
      </c>
      <c r="R75" s="9" t="str">
        <f>+IF(Tabla2[[#This Row],[ESTADO ACTUAL DEL CONTRATO ]]="LIQUIDADO","OK",Tabla2[[#This Row],[FECHA DE TERMINACIÓN  DEL CONTRATO ]]-$Q$1)</f>
        <v>OK</v>
      </c>
      <c r="S75" s="7">
        <v>44742</v>
      </c>
      <c r="T75" s="27"/>
      <c r="U75" s="27" t="s">
        <v>99</v>
      </c>
      <c r="V75" s="27" t="s">
        <v>99</v>
      </c>
      <c r="W75" s="27" t="s">
        <v>99</v>
      </c>
      <c r="X75" s="29" t="s">
        <v>100</v>
      </c>
      <c r="Y75" s="27" t="s">
        <v>44</v>
      </c>
      <c r="Z75" s="27" t="s">
        <v>101</v>
      </c>
      <c r="AA75" s="27" t="s">
        <v>128</v>
      </c>
      <c r="AB75" s="27"/>
      <c r="AC75" s="27"/>
      <c r="AD75" s="27"/>
      <c r="AE75" s="27"/>
      <c r="AF75" s="29" t="s">
        <v>99</v>
      </c>
      <c r="AG75" s="30" t="s">
        <v>541</v>
      </c>
      <c r="AH75" s="29" t="s">
        <v>99</v>
      </c>
      <c r="AI75" s="6">
        <v>44587</v>
      </c>
      <c r="AJ75" s="29" t="s">
        <v>99</v>
      </c>
      <c r="AK75" s="6">
        <f>+Tabla2[[#This Row],[FECHA DE TERMINACIÓN  DEL CONTRATO ]]+120</f>
        <v>44862</v>
      </c>
      <c r="AL75" s="6">
        <f>+Tabla2[[#This Row],[OPORTUNIDAD PARA LIQUIDADAR BILATERALMENTE]]+60</f>
        <v>44922</v>
      </c>
      <c r="AM75" s="6">
        <f>+Tabla2[[#This Row],[OPORTUNIDAD PARA LIQUIDAR UNILATERALMENTE]]+720</f>
        <v>45642</v>
      </c>
      <c r="AN75" s="27" t="s">
        <v>99</v>
      </c>
    </row>
    <row r="76" spans="1:40" ht="45" x14ac:dyDescent="0.25">
      <c r="A76" s="27" t="s">
        <v>86</v>
      </c>
      <c r="B76" s="27" t="s">
        <v>542</v>
      </c>
      <c r="C76" s="7">
        <v>44588</v>
      </c>
      <c r="D76" s="27" t="s">
        <v>543</v>
      </c>
      <c r="E76" s="9" t="s">
        <v>544</v>
      </c>
      <c r="F76" s="27" t="s">
        <v>545</v>
      </c>
      <c r="G76" s="27" t="s">
        <v>546</v>
      </c>
      <c r="H76" s="27"/>
      <c r="I76" s="43"/>
      <c r="J76" s="27"/>
      <c r="K76" s="27" t="s">
        <v>4</v>
      </c>
      <c r="L76" s="27" t="s">
        <v>9</v>
      </c>
      <c r="M76" s="27" t="s">
        <v>18</v>
      </c>
      <c r="N76" s="37">
        <f ca="1">+IF(Tabla2[[#This Row],[DÍAS PENDIENTES DE EJECUCIÓN]]&lt;=0,1,($Q$1-Tabla2[[#This Row],[FECHA ACTA DE INICIO]])/(Tabla2[[#This Row],[FECHA DE TERMINACIÓN  DEL CONTRATO ]]-Tabla2[[#This Row],[FECHA ACTA DE INICIO]]))</f>
        <v>1</v>
      </c>
      <c r="O76" s="10">
        <v>6154159</v>
      </c>
      <c r="P76" s="7">
        <v>44592</v>
      </c>
      <c r="Q76" s="27" t="s">
        <v>547</v>
      </c>
      <c r="R76" s="9">
        <f ca="1">+IF(Tabla2[[#This Row],[ESTADO ACTUAL DEL CONTRATO ]]="LIQUIDADO","OK",Tabla2[[#This Row],[FECHA DE TERMINACIÓN  DEL CONTRATO ]]-$Q$1)</f>
        <v>-571</v>
      </c>
      <c r="S76" s="7">
        <v>44926</v>
      </c>
      <c r="T76" s="27"/>
      <c r="U76" s="29" t="s">
        <v>99</v>
      </c>
      <c r="V76" s="29" t="s">
        <v>99</v>
      </c>
      <c r="W76" s="29" t="s">
        <v>99</v>
      </c>
      <c r="X76" s="29" t="s">
        <v>249</v>
      </c>
      <c r="Y76" s="27" t="s">
        <v>45</v>
      </c>
      <c r="Z76" s="27" t="s">
        <v>101</v>
      </c>
      <c r="AA76" s="27" t="s">
        <v>270</v>
      </c>
      <c r="AB76" s="27"/>
      <c r="AC76" s="27"/>
      <c r="AD76" s="27"/>
      <c r="AE76" s="27"/>
      <c r="AF76" s="29" t="s">
        <v>99</v>
      </c>
      <c r="AG76" s="30" t="s">
        <v>548</v>
      </c>
      <c r="AH76" s="29" t="s">
        <v>99</v>
      </c>
      <c r="AI76" s="6">
        <v>44588</v>
      </c>
      <c r="AJ76" s="29" t="s">
        <v>99</v>
      </c>
      <c r="AK76" s="7">
        <f>+Tabla2[[#This Row],[FECHA DE TERMINACIÓN  DEL CONTRATO ]]+120</f>
        <v>45046</v>
      </c>
      <c r="AL76" s="7">
        <f>+Tabla2[[#This Row],[OPORTUNIDAD PARA LIQUIDADAR BILATERALMENTE]]+60</f>
        <v>45106</v>
      </c>
      <c r="AM76" s="7">
        <f>+Tabla2[[#This Row],[OPORTUNIDAD PARA LIQUIDAR UNILATERALMENTE]]+720</f>
        <v>45826</v>
      </c>
      <c r="AN76" s="27" t="s">
        <v>99</v>
      </c>
    </row>
    <row r="77" spans="1:40" ht="45" x14ac:dyDescent="0.25">
      <c r="A77" s="27" t="s">
        <v>86</v>
      </c>
      <c r="B77" s="27" t="s">
        <v>549</v>
      </c>
      <c r="C77" s="7">
        <v>44585</v>
      </c>
      <c r="D77" s="27" t="s">
        <v>550</v>
      </c>
      <c r="E77" s="9">
        <v>1017243107</v>
      </c>
      <c r="F77" s="27" t="s">
        <v>551</v>
      </c>
      <c r="G77" s="27" t="s">
        <v>552</v>
      </c>
      <c r="H77" s="27"/>
      <c r="I77" s="43"/>
      <c r="J77" s="27"/>
      <c r="K77" s="27" t="s">
        <v>4</v>
      </c>
      <c r="L77" s="27" t="s">
        <v>27</v>
      </c>
      <c r="M77" s="27" t="s">
        <v>28</v>
      </c>
      <c r="N77" s="37">
        <v>1</v>
      </c>
      <c r="O77" s="10">
        <v>39601146</v>
      </c>
      <c r="P77" s="7">
        <v>44586</v>
      </c>
      <c r="Q77" s="27" t="s">
        <v>516</v>
      </c>
      <c r="R77" s="9" t="str">
        <f>+IF(Tabla2[[#This Row],[ESTADO ACTUAL DEL CONTRATO ]]="LIQUIDADO","OK",Tabla2[[#This Row],[FECHA DE TERMINACIÓN  DEL CONTRATO ]]-$Q$1)</f>
        <v>OK</v>
      </c>
      <c r="S77" s="7">
        <v>44804</v>
      </c>
      <c r="T77" s="27"/>
      <c r="U77" s="29" t="s">
        <v>99</v>
      </c>
      <c r="V77" s="29" t="s">
        <v>99</v>
      </c>
      <c r="W77" s="29" t="s">
        <v>99</v>
      </c>
      <c r="X77" s="29" t="s">
        <v>100</v>
      </c>
      <c r="Y77" s="27" t="s">
        <v>32</v>
      </c>
      <c r="Z77" s="27" t="s">
        <v>101</v>
      </c>
      <c r="AA77" s="27" t="s">
        <v>270</v>
      </c>
      <c r="AB77" s="27"/>
      <c r="AC77" s="27"/>
      <c r="AD77" s="27"/>
      <c r="AE77" s="27"/>
      <c r="AF77" s="29" t="s">
        <v>99</v>
      </c>
      <c r="AG77" s="30" t="s">
        <v>553</v>
      </c>
      <c r="AH77" s="29" t="s">
        <v>99</v>
      </c>
      <c r="AI77" s="6">
        <v>44586</v>
      </c>
      <c r="AJ77" s="29" t="s">
        <v>99</v>
      </c>
      <c r="AK77" s="6">
        <f>+Tabla2[[#This Row],[FECHA DE TERMINACIÓN  DEL CONTRATO ]]+120</f>
        <v>44924</v>
      </c>
      <c r="AL77" s="6">
        <f>+Tabla2[[#This Row],[OPORTUNIDAD PARA LIQUIDADAR BILATERALMENTE]]+60</f>
        <v>44984</v>
      </c>
      <c r="AM77" s="6">
        <f>+Tabla2[[#This Row],[OPORTUNIDAD PARA LIQUIDAR UNILATERALMENTE]]+720</f>
        <v>45704</v>
      </c>
      <c r="AN77" s="27" t="s">
        <v>99</v>
      </c>
    </row>
    <row r="78" spans="1:40" ht="45" x14ac:dyDescent="0.25">
      <c r="A78" s="27" t="s">
        <v>86</v>
      </c>
      <c r="B78" s="27" t="s">
        <v>554</v>
      </c>
      <c r="C78" s="7">
        <v>44585</v>
      </c>
      <c r="D78" s="27" t="s">
        <v>555</v>
      </c>
      <c r="E78" s="9">
        <v>71396916</v>
      </c>
      <c r="F78" s="27" t="s">
        <v>556</v>
      </c>
      <c r="G78" s="27" t="s">
        <v>557</v>
      </c>
      <c r="H78" s="27"/>
      <c r="I78" s="43"/>
      <c r="J78" s="27"/>
      <c r="K78" s="27" t="s">
        <v>4</v>
      </c>
      <c r="L78" s="27" t="s">
        <v>27</v>
      </c>
      <c r="M78" s="27" t="s">
        <v>28</v>
      </c>
      <c r="N78" s="37">
        <v>1</v>
      </c>
      <c r="O78" s="10">
        <v>38174197</v>
      </c>
      <c r="P78" s="7">
        <v>44586</v>
      </c>
      <c r="Q78" s="27" t="s">
        <v>558</v>
      </c>
      <c r="R78" s="9" t="str">
        <f>+IF(Tabla2[[#This Row],[ESTADO ACTUAL DEL CONTRATO ]]="LIQUIDADO","OK",Tabla2[[#This Row],[FECHA DE TERMINACIÓN  DEL CONTRATO ]]-$Q$1)</f>
        <v>OK</v>
      </c>
      <c r="S78" s="7">
        <v>44742</v>
      </c>
      <c r="T78" s="27"/>
      <c r="U78" s="29" t="s">
        <v>99</v>
      </c>
      <c r="V78" s="29" t="s">
        <v>99</v>
      </c>
      <c r="W78" s="29" t="s">
        <v>99</v>
      </c>
      <c r="X78" s="29" t="s">
        <v>249</v>
      </c>
      <c r="Y78" s="27" t="s">
        <v>39</v>
      </c>
      <c r="Z78" s="27" t="s">
        <v>101</v>
      </c>
      <c r="AA78" s="27" t="s">
        <v>194</v>
      </c>
      <c r="AB78" s="27"/>
      <c r="AC78" s="27"/>
      <c r="AD78" s="27"/>
      <c r="AE78" s="27"/>
      <c r="AF78" s="29" t="s">
        <v>99</v>
      </c>
      <c r="AG78" s="30" t="s">
        <v>559</v>
      </c>
      <c r="AH78" s="29" t="s">
        <v>99</v>
      </c>
      <c r="AI78" s="6">
        <v>44586</v>
      </c>
      <c r="AJ78" s="29" t="s">
        <v>99</v>
      </c>
      <c r="AK78" s="6">
        <f>+Tabla2[[#This Row],[FECHA DE TERMINACIÓN  DEL CONTRATO ]]+120</f>
        <v>44862</v>
      </c>
      <c r="AL78" s="6">
        <f>+Tabla2[[#This Row],[OPORTUNIDAD PARA LIQUIDADAR BILATERALMENTE]]+60</f>
        <v>44922</v>
      </c>
      <c r="AM78" s="6">
        <f>+Tabla2[[#This Row],[OPORTUNIDAD PARA LIQUIDAR UNILATERALMENTE]]+720</f>
        <v>45642</v>
      </c>
      <c r="AN78" s="27" t="s">
        <v>99</v>
      </c>
    </row>
    <row r="79" spans="1:40" ht="45" x14ac:dyDescent="0.25">
      <c r="A79" s="27" t="s">
        <v>86</v>
      </c>
      <c r="B79" s="27" t="s">
        <v>560</v>
      </c>
      <c r="C79" s="7">
        <v>44585</v>
      </c>
      <c r="D79" s="27" t="s">
        <v>561</v>
      </c>
      <c r="E79" s="9">
        <v>43283667</v>
      </c>
      <c r="F79" s="27" t="s">
        <v>562</v>
      </c>
      <c r="G79" s="27" t="s">
        <v>563</v>
      </c>
      <c r="H79" s="27"/>
      <c r="I79" s="43"/>
      <c r="J79" s="27"/>
      <c r="K79" s="27" t="s">
        <v>4</v>
      </c>
      <c r="L79" s="27" t="s">
        <v>27</v>
      </c>
      <c r="M79" s="27" t="s">
        <v>28</v>
      </c>
      <c r="N79" s="37">
        <v>1</v>
      </c>
      <c r="O79" s="10">
        <v>24136589</v>
      </c>
      <c r="P79" s="7">
        <v>44586</v>
      </c>
      <c r="Q79" s="27" t="s">
        <v>516</v>
      </c>
      <c r="R79" s="9" t="str">
        <f>+IF(Tabla2[[#This Row],[ESTADO ACTUAL DEL CONTRATO ]]="LIQUIDADO","OK",Tabla2[[#This Row],[FECHA DE TERMINACIÓN  DEL CONTRATO ]]-$Q$1)</f>
        <v>OK</v>
      </c>
      <c r="S79" s="7">
        <v>44804</v>
      </c>
      <c r="T79" s="27"/>
      <c r="U79" s="29" t="s">
        <v>99</v>
      </c>
      <c r="V79" s="29" t="s">
        <v>99</v>
      </c>
      <c r="W79" s="29" t="s">
        <v>99</v>
      </c>
      <c r="X79" s="29" t="s">
        <v>249</v>
      </c>
      <c r="Y79" s="27" t="s">
        <v>35</v>
      </c>
      <c r="Z79" s="27" t="s">
        <v>101</v>
      </c>
      <c r="AA79" s="27" t="s">
        <v>270</v>
      </c>
      <c r="AB79" s="27"/>
      <c r="AC79" s="27"/>
      <c r="AD79" s="27"/>
      <c r="AE79" s="27"/>
      <c r="AF79" s="29" t="s">
        <v>99</v>
      </c>
      <c r="AG79" s="30" t="s">
        <v>564</v>
      </c>
      <c r="AH79" s="29" t="s">
        <v>99</v>
      </c>
      <c r="AI79" s="6">
        <v>44585</v>
      </c>
      <c r="AJ79" s="29" t="s">
        <v>99</v>
      </c>
      <c r="AK79" s="6">
        <f>+Tabla2[[#This Row],[FECHA DE TERMINACIÓN  DEL CONTRATO ]]+120</f>
        <v>44924</v>
      </c>
      <c r="AL79" s="6">
        <f>+Tabla2[[#This Row],[OPORTUNIDAD PARA LIQUIDADAR BILATERALMENTE]]+60</f>
        <v>44984</v>
      </c>
      <c r="AM79" s="6">
        <f>+Tabla2[[#This Row],[OPORTUNIDAD PARA LIQUIDAR UNILATERALMENTE]]+720</f>
        <v>45704</v>
      </c>
      <c r="AN79" s="27" t="s">
        <v>99</v>
      </c>
    </row>
    <row r="80" spans="1:40" ht="45" x14ac:dyDescent="0.25">
      <c r="A80" s="27" t="s">
        <v>86</v>
      </c>
      <c r="B80" s="27" t="s">
        <v>565</v>
      </c>
      <c r="C80" s="7">
        <v>44588</v>
      </c>
      <c r="D80" s="27" t="s">
        <v>566</v>
      </c>
      <c r="E80" s="9">
        <v>476063</v>
      </c>
      <c r="F80" s="27" t="s">
        <v>567</v>
      </c>
      <c r="G80" s="27" t="s">
        <v>568</v>
      </c>
      <c r="H80" s="27"/>
      <c r="I80" s="43"/>
      <c r="J80" s="27"/>
      <c r="K80" s="27" t="s">
        <v>4</v>
      </c>
      <c r="L80" s="27" t="s">
        <v>27</v>
      </c>
      <c r="M80" s="27" t="s">
        <v>28</v>
      </c>
      <c r="N80" s="37">
        <v>1</v>
      </c>
      <c r="O80" s="10">
        <v>44014142</v>
      </c>
      <c r="P80" s="7">
        <v>44588</v>
      </c>
      <c r="Q80" s="27" t="s">
        <v>569</v>
      </c>
      <c r="R80" s="9" t="str">
        <f>+IF(Tabla2[[#This Row],[ESTADO ACTUAL DEL CONTRATO ]]="LIQUIDADO","OK",Tabla2[[#This Row],[FECHA DE TERMINACIÓN  DEL CONTRATO ]]-$Q$1)</f>
        <v>OK</v>
      </c>
      <c r="S80" s="7">
        <v>44804</v>
      </c>
      <c r="T80" s="27"/>
      <c r="U80" s="29" t="s">
        <v>99</v>
      </c>
      <c r="V80" s="29" t="s">
        <v>99</v>
      </c>
      <c r="W80" s="29" t="s">
        <v>99</v>
      </c>
      <c r="X80" s="29" t="s">
        <v>249</v>
      </c>
      <c r="Y80" s="27" t="s">
        <v>39</v>
      </c>
      <c r="Z80" s="27" t="s">
        <v>101</v>
      </c>
      <c r="AA80" s="27" t="s">
        <v>194</v>
      </c>
      <c r="AB80" s="27"/>
      <c r="AC80" s="27"/>
      <c r="AD80" s="27"/>
      <c r="AE80" s="27"/>
      <c r="AF80" s="29" t="s">
        <v>99</v>
      </c>
      <c r="AG80" s="30" t="s">
        <v>570</v>
      </c>
      <c r="AH80" s="29" t="s">
        <v>99</v>
      </c>
      <c r="AI80" s="6">
        <v>44588</v>
      </c>
      <c r="AJ80" s="29" t="s">
        <v>99</v>
      </c>
      <c r="AK80" s="6">
        <f>+Tabla2[[#This Row],[FECHA DE TERMINACIÓN  DEL CONTRATO ]]+120</f>
        <v>44924</v>
      </c>
      <c r="AL80" s="6">
        <f>+Tabla2[[#This Row],[OPORTUNIDAD PARA LIQUIDADAR BILATERALMENTE]]+60</f>
        <v>44984</v>
      </c>
      <c r="AM80" s="6">
        <f>+Tabla2[[#This Row],[OPORTUNIDAD PARA LIQUIDAR UNILATERALMENTE]]+720</f>
        <v>45704</v>
      </c>
      <c r="AN80" s="27" t="s">
        <v>99</v>
      </c>
    </row>
    <row r="81" spans="1:40" ht="45" x14ac:dyDescent="0.25">
      <c r="A81" s="27" t="s">
        <v>86</v>
      </c>
      <c r="B81" s="27" t="s">
        <v>571</v>
      </c>
      <c r="C81" s="7">
        <v>44587</v>
      </c>
      <c r="D81" s="27" t="s">
        <v>572</v>
      </c>
      <c r="E81" s="9">
        <v>1037588610</v>
      </c>
      <c r="F81" s="27" t="s">
        <v>573</v>
      </c>
      <c r="G81" s="27" t="s">
        <v>574</v>
      </c>
      <c r="H81" s="27"/>
      <c r="I81" s="43"/>
      <c r="J81" s="27"/>
      <c r="K81" s="27" t="s">
        <v>4</v>
      </c>
      <c r="L81" s="27" t="s">
        <v>27</v>
      </c>
      <c r="M81" s="27" t="s">
        <v>28</v>
      </c>
      <c r="N81" s="37">
        <v>1</v>
      </c>
      <c r="O81" s="10">
        <v>24136589</v>
      </c>
      <c r="P81" s="7">
        <v>44587</v>
      </c>
      <c r="Q81" s="27" t="s">
        <v>522</v>
      </c>
      <c r="R81" s="9" t="str">
        <f>+IF(Tabla2[[#This Row],[ESTADO ACTUAL DEL CONTRATO ]]="LIQUIDADO","OK",Tabla2[[#This Row],[FECHA DE TERMINACIÓN  DEL CONTRATO ]]-$Q$1)</f>
        <v>OK</v>
      </c>
      <c r="S81" s="7">
        <v>44804</v>
      </c>
      <c r="T81" s="27"/>
      <c r="U81" s="29" t="s">
        <v>99</v>
      </c>
      <c r="V81" s="29" t="s">
        <v>99</v>
      </c>
      <c r="W81" s="29" t="s">
        <v>99</v>
      </c>
      <c r="X81" s="29" t="s">
        <v>100</v>
      </c>
      <c r="Y81" s="27" t="s">
        <v>11</v>
      </c>
      <c r="Z81" s="27" t="s">
        <v>101</v>
      </c>
      <c r="AA81" s="27" t="s">
        <v>175</v>
      </c>
      <c r="AB81" s="27"/>
      <c r="AC81" s="27"/>
      <c r="AD81" s="27"/>
      <c r="AE81" s="27"/>
      <c r="AF81" s="29" t="s">
        <v>99</v>
      </c>
      <c r="AG81" s="30" t="s">
        <v>575</v>
      </c>
      <c r="AH81" s="29" t="s">
        <v>99</v>
      </c>
      <c r="AI81" s="6">
        <v>44587</v>
      </c>
      <c r="AJ81" s="29" t="s">
        <v>99</v>
      </c>
      <c r="AK81" s="6">
        <f>+Tabla2[[#This Row],[FECHA DE TERMINACIÓN  DEL CONTRATO ]]+120</f>
        <v>44924</v>
      </c>
      <c r="AL81" s="6">
        <f>+Tabla2[[#This Row],[OPORTUNIDAD PARA LIQUIDADAR BILATERALMENTE]]+60</f>
        <v>44984</v>
      </c>
      <c r="AM81" s="6">
        <f>+Tabla2[[#This Row],[OPORTUNIDAD PARA LIQUIDAR UNILATERALMENTE]]+720</f>
        <v>45704</v>
      </c>
      <c r="AN81" s="27" t="s">
        <v>99</v>
      </c>
    </row>
    <row r="82" spans="1:40" ht="45" x14ac:dyDescent="0.25">
      <c r="A82" s="27" t="s">
        <v>86</v>
      </c>
      <c r="B82" s="27" t="s">
        <v>576</v>
      </c>
      <c r="C82" s="7">
        <v>44586</v>
      </c>
      <c r="D82" s="27" t="s">
        <v>577</v>
      </c>
      <c r="E82" s="9">
        <v>1059784621</v>
      </c>
      <c r="F82" s="27" t="s">
        <v>578</v>
      </c>
      <c r="G82" s="27" t="s">
        <v>579</v>
      </c>
      <c r="H82" s="27"/>
      <c r="I82" s="43"/>
      <c r="J82" s="27"/>
      <c r="K82" s="27" t="s">
        <v>4</v>
      </c>
      <c r="L82" s="27" t="s">
        <v>27</v>
      </c>
      <c r="M82" s="27" t="s">
        <v>28</v>
      </c>
      <c r="N82" s="37">
        <v>1</v>
      </c>
      <c r="O82" s="10">
        <v>31402181</v>
      </c>
      <c r="P82" s="7">
        <v>44586</v>
      </c>
      <c r="Q82" s="27" t="s">
        <v>516</v>
      </c>
      <c r="R82" s="9" t="str">
        <f>+IF(Tabla2[[#This Row],[ESTADO ACTUAL DEL CONTRATO ]]="LIQUIDADO","OK",Tabla2[[#This Row],[FECHA DE TERMINACIÓN  DEL CONTRATO ]]-$Q$1)</f>
        <v>OK</v>
      </c>
      <c r="S82" s="7">
        <v>44804</v>
      </c>
      <c r="T82" s="27"/>
      <c r="U82" s="29" t="s">
        <v>99</v>
      </c>
      <c r="V82" s="29" t="s">
        <v>99</v>
      </c>
      <c r="W82" s="29" t="s">
        <v>99</v>
      </c>
      <c r="X82" s="29" t="s">
        <v>100</v>
      </c>
      <c r="Y82" s="27" t="s">
        <v>32</v>
      </c>
      <c r="Z82" s="27" t="s">
        <v>101</v>
      </c>
      <c r="AA82" s="27" t="s">
        <v>270</v>
      </c>
      <c r="AB82" s="27"/>
      <c r="AC82" s="27"/>
      <c r="AD82" s="27"/>
      <c r="AE82" s="27"/>
      <c r="AF82" s="29" t="s">
        <v>99</v>
      </c>
      <c r="AG82" s="30" t="s">
        <v>580</v>
      </c>
      <c r="AH82" s="29" t="s">
        <v>99</v>
      </c>
      <c r="AI82" s="6">
        <v>44586</v>
      </c>
      <c r="AJ82" s="29" t="s">
        <v>99</v>
      </c>
      <c r="AK82" s="6">
        <f>+Tabla2[[#This Row],[FECHA DE TERMINACIÓN  DEL CONTRATO ]]+120</f>
        <v>44924</v>
      </c>
      <c r="AL82" s="6">
        <f>+Tabla2[[#This Row],[OPORTUNIDAD PARA LIQUIDADAR BILATERALMENTE]]+60</f>
        <v>44984</v>
      </c>
      <c r="AM82" s="6">
        <f>+Tabla2[[#This Row],[OPORTUNIDAD PARA LIQUIDAR UNILATERALMENTE]]+720</f>
        <v>45704</v>
      </c>
      <c r="AN82" s="27" t="s">
        <v>99</v>
      </c>
    </row>
    <row r="83" spans="1:40" ht="45" x14ac:dyDescent="0.25">
      <c r="A83" s="27" t="s">
        <v>86</v>
      </c>
      <c r="B83" s="27" t="s">
        <v>581</v>
      </c>
      <c r="C83" s="7">
        <v>44585</v>
      </c>
      <c r="D83" s="27" t="s">
        <v>582</v>
      </c>
      <c r="E83" s="9">
        <v>42972058</v>
      </c>
      <c r="F83" s="27" t="s">
        <v>583</v>
      </c>
      <c r="G83" s="27" t="s">
        <v>584</v>
      </c>
      <c r="H83" s="27"/>
      <c r="I83" s="43"/>
      <c r="J83" s="27"/>
      <c r="K83" s="27" t="s">
        <v>4</v>
      </c>
      <c r="L83" s="27" t="s">
        <v>27</v>
      </c>
      <c r="M83" s="27" t="s">
        <v>28</v>
      </c>
      <c r="N83" s="37">
        <v>1</v>
      </c>
      <c r="O83" s="10">
        <v>50436211</v>
      </c>
      <c r="P83" s="7">
        <v>44586</v>
      </c>
      <c r="Q83" s="27" t="s">
        <v>516</v>
      </c>
      <c r="R83" s="9" t="str">
        <f>+IF(Tabla2[[#This Row],[ESTADO ACTUAL DEL CONTRATO ]]="LIQUIDADO","OK",Tabla2[[#This Row],[FECHA DE TERMINACIÓN  DEL CONTRATO ]]-$Q$1)</f>
        <v>OK</v>
      </c>
      <c r="S83" s="7">
        <v>44804</v>
      </c>
      <c r="T83" s="27"/>
      <c r="U83" s="29" t="s">
        <v>99</v>
      </c>
      <c r="V83" s="29" t="s">
        <v>99</v>
      </c>
      <c r="W83" s="29" t="s">
        <v>99</v>
      </c>
      <c r="X83" s="29" t="s">
        <v>249</v>
      </c>
      <c r="Y83" s="27" t="s">
        <v>37</v>
      </c>
      <c r="Z83" s="27" t="s">
        <v>101</v>
      </c>
      <c r="AA83" s="27"/>
      <c r="AB83" s="27"/>
      <c r="AC83" s="27"/>
      <c r="AD83" s="27"/>
      <c r="AE83" s="27"/>
      <c r="AF83" s="29" t="s">
        <v>99</v>
      </c>
      <c r="AG83" s="30" t="s">
        <v>585</v>
      </c>
      <c r="AH83" s="29" t="s">
        <v>99</v>
      </c>
      <c r="AI83" s="6">
        <v>44586</v>
      </c>
      <c r="AJ83" s="29" t="s">
        <v>99</v>
      </c>
      <c r="AK83" s="6">
        <f>+Tabla2[[#This Row],[FECHA DE TERMINACIÓN  DEL CONTRATO ]]+120</f>
        <v>44924</v>
      </c>
      <c r="AL83" s="6">
        <f>+Tabla2[[#This Row],[OPORTUNIDAD PARA LIQUIDADAR BILATERALMENTE]]+60</f>
        <v>44984</v>
      </c>
      <c r="AM83" s="6">
        <f>+Tabla2[[#This Row],[OPORTUNIDAD PARA LIQUIDAR UNILATERALMENTE]]+720</f>
        <v>45704</v>
      </c>
      <c r="AN83" s="27" t="s">
        <v>99</v>
      </c>
    </row>
    <row r="84" spans="1:40" ht="45" x14ac:dyDescent="0.25">
      <c r="A84" s="27" t="s">
        <v>86</v>
      </c>
      <c r="B84" s="27" t="s">
        <v>586</v>
      </c>
      <c r="C84" s="7">
        <v>44587</v>
      </c>
      <c r="D84" s="27" t="s">
        <v>587</v>
      </c>
      <c r="E84" s="9">
        <v>1017214751</v>
      </c>
      <c r="F84" s="27" t="s">
        <v>588</v>
      </c>
      <c r="G84" s="27" t="s">
        <v>589</v>
      </c>
      <c r="H84" s="27"/>
      <c r="I84" s="43"/>
      <c r="J84" s="27"/>
      <c r="K84" s="27" t="s">
        <v>4</v>
      </c>
      <c r="L84" s="27" t="s">
        <v>27</v>
      </c>
      <c r="M84" s="27" t="s">
        <v>28</v>
      </c>
      <c r="N84" s="37">
        <v>1</v>
      </c>
      <c r="O84" s="10">
        <v>31402181</v>
      </c>
      <c r="P84" s="7">
        <v>44588</v>
      </c>
      <c r="Q84" s="27" t="s">
        <v>522</v>
      </c>
      <c r="R84" s="9" t="str">
        <f>+IF(Tabla2[[#This Row],[ESTADO ACTUAL DEL CONTRATO ]]="LIQUIDADO","OK",Tabla2[[#This Row],[FECHA DE TERMINACIÓN  DEL CONTRATO ]]-$Q$1)</f>
        <v>OK</v>
      </c>
      <c r="S84" s="7">
        <v>44804</v>
      </c>
      <c r="T84" s="27"/>
      <c r="U84" s="29" t="s">
        <v>99</v>
      </c>
      <c r="V84" s="29" t="s">
        <v>99</v>
      </c>
      <c r="W84" s="29" t="s">
        <v>99</v>
      </c>
      <c r="X84" s="29" t="s">
        <v>100</v>
      </c>
      <c r="Y84" s="27" t="s">
        <v>11</v>
      </c>
      <c r="Z84" s="27" t="s">
        <v>101</v>
      </c>
      <c r="AA84" s="27" t="s">
        <v>175</v>
      </c>
      <c r="AB84" s="27"/>
      <c r="AC84" s="27"/>
      <c r="AD84" s="27"/>
      <c r="AE84" s="27"/>
      <c r="AF84" s="29" t="s">
        <v>99</v>
      </c>
      <c r="AG84" s="30" t="s">
        <v>590</v>
      </c>
      <c r="AH84" s="29" t="s">
        <v>99</v>
      </c>
      <c r="AI84" s="6">
        <v>44587</v>
      </c>
      <c r="AJ84" s="29" t="s">
        <v>99</v>
      </c>
      <c r="AK84" s="6">
        <f>+Tabla2[[#This Row],[FECHA DE TERMINACIÓN  DEL CONTRATO ]]+120</f>
        <v>44924</v>
      </c>
      <c r="AL84" s="6">
        <f>+Tabla2[[#This Row],[OPORTUNIDAD PARA LIQUIDADAR BILATERALMENTE]]+60</f>
        <v>44984</v>
      </c>
      <c r="AM84" s="6">
        <f>+Tabla2[[#This Row],[OPORTUNIDAD PARA LIQUIDAR UNILATERALMENTE]]+720</f>
        <v>45704</v>
      </c>
      <c r="AN84" s="27" t="s">
        <v>99</v>
      </c>
    </row>
    <row r="85" spans="1:40" ht="45" x14ac:dyDescent="0.25">
      <c r="A85" s="27" t="s">
        <v>86</v>
      </c>
      <c r="B85" s="27" t="s">
        <v>591</v>
      </c>
      <c r="C85" s="7">
        <v>44585</v>
      </c>
      <c r="D85" s="27" t="s">
        <v>592</v>
      </c>
      <c r="E85" s="9">
        <v>1128416630</v>
      </c>
      <c r="F85" s="27" t="s">
        <v>593</v>
      </c>
      <c r="G85" s="27" t="s">
        <v>594</v>
      </c>
      <c r="H85" s="27"/>
      <c r="I85" s="43"/>
      <c r="J85" s="27"/>
      <c r="K85" s="27" t="s">
        <v>4</v>
      </c>
      <c r="L85" s="27" t="s">
        <v>27</v>
      </c>
      <c r="M85" s="27" t="s">
        <v>34</v>
      </c>
      <c r="N85" s="37">
        <v>0</v>
      </c>
      <c r="O85" s="10">
        <v>39601146</v>
      </c>
      <c r="P85" s="7"/>
      <c r="Q85" s="27"/>
      <c r="R85" s="9" t="s">
        <v>374</v>
      </c>
      <c r="S85" s="7"/>
      <c r="T85" s="27"/>
      <c r="U85" s="29"/>
      <c r="V85" s="29"/>
      <c r="W85" s="29"/>
      <c r="X85" s="29" t="s">
        <v>249</v>
      </c>
      <c r="Y85" s="27"/>
      <c r="Z85" s="27" t="s">
        <v>101</v>
      </c>
      <c r="AA85" s="27"/>
      <c r="AB85" s="27"/>
      <c r="AC85" s="27"/>
      <c r="AD85" s="27"/>
      <c r="AE85" s="27"/>
      <c r="AF85" s="29" t="s">
        <v>99</v>
      </c>
      <c r="AG85" s="30" t="s">
        <v>595</v>
      </c>
      <c r="AH85" s="29"/>
      <c r="AI85" s="6">
        <v>44585</v>
      </c>
      <c r="AJ85" s="29" t="s">
        <v>99</v>
      </c>
      <c r="AK85" s="6"/>
      <c r="AL85" s="6"/>
      <c r="AM85" s="6"/>
      <c r="AN85" s="27" t="s">
        <v>99</v>
      </c>
    </row>
    <row r="86" spans="1:40" ht="45" x14ac:dyDescent="0.25">
      <c r="A86" s="27" t="s">
        <v>86</v>
      </c>
      <c r="B86" s="27" t="s">
        <v>596</v>
      </c>
      <c r="C86" s="7">
        <v>44587</v>
      </c>
      <c r="D86" s="27" t="s">
        <v>597</v>
      </c>
      <c r="E86" s="9">
        <v>1128393648</v>
      </c>
      <c r="F86" s="27" t="s">
        <v>598</v>
      </c>
      <c r="G86" s="27" t="s">
        <v>599</v>
      </c>
      <c r="H86" s="27"/>
      <c r="I86" s="43"/>
      <c r="J86" s="27"/>
      <c r="K86" s="27" t="s">
        <v>4</v>
      </c>
      <c r="L86" s="27" t="s">
        <v>27</v>
      </c>
      <c r="M86" s="27" t="s">
        <v>28</v>
      </c>
      <c r="N86" s="37">
        <v>1</v>
      </c>
      <c r="O86" s="10">
        <v>22955234</v>
      </c>
      <c r="P86" s="7">
        <v>44587</v>
      </c>
      <c r="Q86" s="27" t="s">
        <v>522</v>
      </c>
      <c r="R86" s="9" t="str">
        <f>+IF(Tabla2[[#This Row],[ESTADO ACTUAL DEL CONTRATO ]]="LIQUIDADO","OK",Tabla2[[#This Row],[FECHA DE TERMINACIÓN  DEL CONTRATO ]]-$Q$1)</f>
        <v>OK</v>
      </c>
      <c r="S86" s="7">
        <v>44804</v>
      </c>
      <c r="T86" s="27"/>
      <c r="U86" s="29" t="s">
        <v>99</v>
      </c>
      <c r="V86" s="29" t="s">
        <v>99</v>
      </c>
      <c r="W86" s="29" t="s">
        <v>99</v>
      </c>
      <c r="X86" s="29" t="s">
        <v>249</v>
      </c>
      <c r="Y86" s="27" t="s">
        <v>46</v>
      </c>
      <c r="Z86" s="27" t="s">
        <v>101</v>
      </c>
      <c r="AA86" s="27" t="s">
        <v>600</v>
      </c>
      <c r="AB86" s="27"/>
      <c r="AC86" s="27"/>
      <c r="AD86" s="27"/>
      <c r="AE86" s="27"/>
      <c r="AF86" s="29" t="s">
        <v>99</v>
      </c>
      <c r="AG86" s="30" t="s">
        <v>601</v>
      </c>
      <c r="AH86" s="29" t="s">
        <v>99</v>
      </c>
      <c r="AI86" s="6">
        <v>44587</v>
      </c>
      <c r="AJ86" s="29" t="s">
        <v>99</v>
      </c>
      <c r="AK86" s="6">
        <f>+Tabla2[[#This Row],[FECHA DE TERMINACIÓN  DEL CONTRATO ]]+120</f>
        <v>44924</v>
      </c>
      <c r="AL86" s="6">
        <f>+Tabla2[[#This Row],[OPORTUNIDAD PARA LIQUIDADAR BILATERALMENTE]]+60</f>
        <v>44984</v>
      </c>
      <c r="AM86" s="6">
        <f>+Tabla2[[#This Row],[OPORTUNIDAD PARA LIQUIDAR UNILATERALMENTE]]+720</f>
        <v>45704</v>
      </c>
      <c r="AN86" s="27" t="s">
        <v>99</v>
      </c>
    </row>
    <row r="87" spans="1:40" ht="135" x14ac:dyDescent="0.25">
      <c r="A87" s="27" t="s">
        <v>86</v>
      </c>
      <c r="B87" s="27" t="s">
        <v>602</v>
      </c>
      <c r="C87" s="7">
        <v>44589</v>
      </c>
      <c r="D87" s="27" t="s">
        <v>603</v>
      </c>
      <c r="E87" s="9">
        <v>42827248</v>
      </c>
      <c r="F87" s="27" t="s">
        <v>604</v>
      </c>
      <c r="G87" s="27" t="s">
        <v>605</v>
      </c>
      <c r="H87" s="27" t="s">
        <v>111</v>
      </c>
      <c r="I87" s="43">
        <v>43408433</v>
      </c>
      <c r="J87" s="27">
        <v>44624</v>
      </c>
      <c r="K87" s="27" t="s">
        <v>4</v>
      </c>
      <c r="L87" s="27" t="s">
        <v>27</v>
      </c>
      <c r="M87" s="27" t="s">
        <v>28</v>
      </c>
      <c r="N87" s="37">
        <v>1</v>
      </c>
      <c r="O87" s="10">
        <v>43408443</v>
      </c>
      <c r="P87" s="7">
        <v>44589</v>
      </c>
      <c r="Q87" s="27" t="s">
        <v>606</v>
      </c>
      <c r="R87" s="9" t="str">
        <f>+IF(Tabla2[[#This Row],[ESTADO ACTUAL DEL CONTRATO ]]="LIQUIDADO","OK",Tabla2[[#This Row],[FECHA DE TERMINACIÓN  DEL CONTRATO ]]-$Q$1)</f>
        <v>OK</v>
      </c>
      <c r="S87" s="7">
        <v>44804</v>
      </c>
      <c r="T87" s="27"/>
      <c r="U87" s="29" t="s">
        <v>99</v>
      </c>
      <c r="V87" s="29" t="s">
        <v>99</v>
      </c>
      <c r="W87" s="29" t="s">
        <v>99</v>
      </c>
      <c r="X87" s="29" t="s">
        <v>100</v>
      </c>
      <c r="Y87" s="27" t="s">
        <v>23</v>
      </c>
      <c r="Z87" s="27" t="s">
        <v>101</v>
      </c>
      <c r="AA87" s="27" t="s">
        <v>253</v>
      </c>
      <c r="AB87" s="27"/>
      <c r="AC87" s="27"/>
      <c r="AD87" s="27"/>
      <c r="AE87" s="27"/>
      <c r="AF87" s="29" t="s">
        <v>99</v>
      </c>
      <c r="AG87" s="30" t="s">
        <v>607</v>
      </c>
      <c r="AH87" s="29" t="s">
        <v>99</v>
      </c>
      <c r="AI87" s="6">
        <v>44592</v>
      </c>
      <c r="AJ87" s="29" t="s">
        <v>99</v>
      </c>
      <c r="AK87" s="6">
        <f>+Tabla2[[#This Row],[FECHA DE TERMINACIÓN  DEL CONTRATO ]]+120</f>
        <v>44924</v>
      </c>
      <c r="AL87" s="6">
        <f>+Tabla2[[#This Row],[OPORTUNIDAD PARA LIQUIDADAR BILATERALMENTE]]+60</f>
        <v>44984</v>
      </c>
      <c r="AM87" s="6">
        <f>+Tabla2[[#This Row],[OPORTUNIDAD PARA LIQUIDAR UNILATERALMENTE]]+720</f>
        <v>45704</v>
      </c>
      <c r="AN87" s="27" t="s">
        <v>608</v>
      </c>
    </row>
    <row r="88" spans="1:40" ht="90" x14ac:dyDescent="0.25">
      <c r="A88" s="27" t="s">
        <v>86</v>
      </c>
      <c r="B88" s="27" t="s">
        <v>609</v>
      </c>
      <c r="C88" s="7">
        <v>44589</v>
      </c>
      <c r="D88" s="27" t="s">
        <v>610</v>
      </c>
      <c r="E88" s="9">
        <v>43869331</v>
      </c>
      <c r="F88" s="27" t="s">
        <v>611</v>
      </c>
      <c r="G88" s="27" t="s">
        <v>612</v>
      </c>
      <c r="H88" s="27"/>
      <c r="I88" s="43"/>
      <c r="J88" s="27"/>
      <c r="K88" s="27" t="s">
        <v>4</v>
      </c>
      <c r="L88" s="27" t="s">
        <v>27</v>
      </c>
      <c r="M88" s="27" t="s">
        <v>28</v>
      </c>
      <c r="N88" s="37">
        <v>1</v>
      </c>
      <c r="O88" s="10">
        <v>43408443</v>
      </c>
      <c r="P88" s="7">
        <v>44593</v>
      </c>
      <c r="Q88" s="27" t="s">
        <v>613</v>
      </c>
      <c r="R88" s="9" t="str">
        <f>+IF(Tabla2[[#This Row],[ESTADO ACTUAL DEL CONTRATO ]]="LIQUIDADO","OK",Tabla2[[#This Row],[FECHA DE TERMINACIÓN  DEL CONTRATO ]]-$Q$1)</f>
        <v>OK</v>
      </c>
      <c r="S88" s="7">
        <v>44804</v>
      </c>
      <c r="T88" s="27"/>
      <c r="U88" s="29" t="s">
        <v>99</v>
      </c>
      <c r="V88" s="29" t="s">
        <v>99</v>
      </c>
      <c r="W88" s="29" t="s">
        <v>99</v>
      </c>
      <c r="X88" s="29" t="s">
        <v>100</v>
      </c>
      <c r="Y88" s="27" t="s">
        <v>37</v>
      </c>
      <c r="Z88" s="27" t="s">
        <v>101</v>
      </c>
      <c r="AA88" s="27" t="s">
        <v>463</v>
      </c>
      <c r="AB88" s="27"/>
      <c r="AC88" s="27"/>
      <c r="AD88" s="27"/>
      <c r="AE88" s="27"/>
      <c r="AF88" s="29" t="s">
        <v>99</v>
      </c>
      <c r="AG88" s="30" t="s">
        <v>614</v>
      </c>
      <c r="AH88" s="29" t="s">
        <v>99</v>
      </c>
      <c r="AI88" s="6">
        <v>44592</v>
      </c>
      <c r="AJ88" s="29" t="s">
        <v>99</v>
      </c>
      <c r="AK88" s="6">
        <f>+Tabla2[[#This Row],[FECHA DE TERMINACIÓN  DEL CONTRATO ]]+120</f>
        <v>44924</v>
      </c>
      <c r="AL88" s="6">
        <f>+Tabla2[[#This Row],[OPORTUNIDAD PARA LIQUIDADAR BILATERALMENTE]]+60</f>
        <v>44984</v>
      </c>
      <c r="AM88" s="6">
        <f>+Tabla2[[#This Row],[OPORTUNIDAD PARA LIQUIDAR UNILATERALMENTE]]+720</f>
        <v>45704</v>
      </c>
      <c r="AN88" s="27" t="s">
        <v>615</v>
      </c>
    </row>
    <row r="89" spans="1:40" ht="90" x14ac:dyDescent="0.25">
      <c r="A89" s="27" t="s">
        <v>86</v>
      </c>
      <c r="B89" s="27" t="s">
        <v>616</v>
      </c>
      <c r="C89" s="7">
        <v>44589</v>
      </c>
      <c r="D89" s="27" t="s">
        <v>617</v>
      </c>
      <c r="E89" s="9">
        <v>1036945384</v>
      </c>
      <c r="F89" s="27" t="s">
        <v>618</v>
      </c>
      <c r="G89" s="27" t="s">
        <v>619</v>
      </c>
      <c r="H89" s="27"/>
      <c r="I89" s="43"/>
      <c r="J89" s="27"/>
      <c r="K89" s="27" t="s">
        <v>4</v>
      </c>
      <c r="L89" s="27" t="s">
        <v>27</v>
      </c>
      <c r="M89" s="27" t="s">
        <v>28</v>
      </c>
      <c r="N89" s="37">
        <v>1</v>
      </c>
      <c r="O89" s="10">
        <v>43408443</v>
      </c>
      <c r="P89" s="7">
        <v>44589</v>
      </c>
      <c r="Q89" s="27" t="s">
        <v>606</v>
      </c>
      <c r="R89" s="9" t="str">
        <f>+IF(Tabla2[[#This Row],[ESTADO ACTUAL DEL CONTRATO ]]="LIQUIDADO","OK",Tabla2[[#This Row],[FECHA DE TERMINACIÓN  DEL CONTRATO ]]-$Q$1)</f>
        <v>OK</v>
      </c>
      <c r="S89" s="7">
        <v>44804</v>
      </c>
      <c r="T89" s="27"/>
      <c r="U89" s="29" t="s">
        <v>99</v>
      </c>
      <c r="V89" s="29" t="s">
        <v>99</v>
      </c>
      <c r="W89" s="29" t="s">
        <v>99</v>
      </c>
      <c r="X89" s="29" t="s">
        <v>100</v>
      </c>
      <c r="Y89" s="27" t="s">
        <v>39</v>
      </c>
      <c r="Z89" s="27" t="s">
        <v>101</v>
      </c>
      <c r="AA89" s="27" t="s">
        <v>194</v>
      </c>
      <c r="AB89" s="27"/>
      <c r="AC89" s="27"/>
      <c r="AD89" s="27"/>
      <c r="AE89" s="27"/>
      <c r="AF89" s="29" t="s">
        <v>99</v>
      </c>
      <c r="AG89" s="30" t="s">
        <v>620</v>
      </c>
      <c r="AH89" s="29" t="s">
        <v>99</v>
      </c>
      <c r="AI89" s="6">
        <v>44592</v>
      </c>
      <c r="AJ89" s="29" t="s">
        <v>99</v>
      </c>
      <c r="AK89" s="6">
        <f>+Tabla2[[#This Row],[FECHA DE TERMINACIÓN  DEL CONTRATO ]]+120</f>
        <v>44924</v>
      </c>
      <c r="AL89" s="6">
        <f>+Tabla2[[#This Row],[OPORTUNIDAD PARA LIQUIDADAR BILATERALMENTE]]+60</f>
        <v>44984</v>
      </c>
      <c r="AM89" s="6">
        <f>+Tabla2[[#This Row],[OPORTUNIDAD PARA LIQUIDAR UNILATERALMENTE]]+720</f>
        <v>45704</v>
      </c>
      <c r="AN89" s="27" t="s">
        <v>615</v>
      </c>
    </row>
    <row r="90" spans="1:40" ht="90" x14ac:dyDescent="0.25">
      <c r="A90" s="27" t="s">
        <v>86</v>
      </c>
      <c r="B90" s="27" t="s">
        <v>621</v>
      </c>
      <c r="C90" s="7">
        <v>44589</v>
      </c>
      <c r="D90" s="27" t="s">
        <v>622</v>
      </c>
      <c r="E90" s="9">
        <v>1037592969</v>
      </c>
      <c r="F90" s="27" t="s">
        <v>623</v>
      </c>
      <c r="G90" s="27" t="s">
        <v>624</v>
      </c>
      <c r="H90" s="27"/>
      <c r="I90" s="43"/>
      <c r="J90" s="27"/>
      <c r="K90" s="27" t="s">
        <v>4</v>
      </c>
      <c r="L90" s="27" t="s">
        <v>27</v>
      </c>
      <c r="M90" s="27" t="s">
        <v>28</v>
      </c>
      <c r="N90" s="37">
        <v>1</v>
      </c>
      <c r="O90" s="10">
        <v>39056176</v>
      </c>
      <c r="P90" s="7">
        <v>44592</v>
      </c>
      <c r="Q90" s="27" t="s">
        <v>625</v>
      </c>
      <c r="R90" s="9" t="str">
        <f>+IF(Tabla2[[#This Row],[ESTADO ACTUAL DEL CONTRATO ]]="LIQUIDADO","OK",Tabla2[[#This Row],[FECHA DE TERMINACIÓN  DEL CONTRATO ]]-$Q$1)</f>
        <v>OK</v>
      </c>
      <c r="S90" s="7">
        <v>44804</v>
      </c>
      <c r="T90" s="27"/>
      <c r="U90" s="29" t="s">
        <v>99</v>
      </c>
      <c r="V90" s="29" t="s">
        <v>99</v>
      </c>
      <c r="W90" s="29" t="s">
        <v>99</v>
      </c>
      <c r="X90" s="29" t="s">
        <v>100</v>
      </c>
      <c r="Y90" s="27" t="s">
        <v>19</v>
      </c>
      <c r="Z90" s="27" t="s">
        <v>101</v>
      </c>
      <c r="AA90" s="27" t="s">
        <v>428</v>
      </c>
      <c r="AB90" s="27"/>
      <c r="AC90" s="27"/>
      <c r="AD90" s="27"/>
      <c r="AE90" s="27"/>
      <c r="AF90" s="29" t="s">
        <v>99</v>
      </c>
      <c r="AG90" s="30" t="s">
        <v>626</v>
      </c>
      <c r="AH90" s="29" t="s">
        <v>99</v>
      </c>
      <c r="AI90" s="6">
        <v>44592</v>
      </c>
      <c r="AJ90" s="29" t="s">
        <v>99</v>
      </c>
      <c r="AK90" s="6">
        <f>+Tabla2[[#This Row],[FECHA DE TERMINACIÓN  DEL CONTRATO ]]+120</f>
        <v>44924</v>
      </c>
      <c r="AL90" s="6">
        <f>+Tabla2[[#This Row],[OPORTUNIDAD PARA LIQUIDADAR BILATERALMENTE]]+60</f>
        <v>44984</v>
      </c>
      <c r="AM90" s="6">
        <f>+Tabla2[[#This Row],[OPORTUNIDAD PARA LIQUIDAR UNILATERALMENTE]]+720</f>
        <v>45704</v>
      </c>
      <c r="AN90" s="27" t="s">
        <v>615</v>
      </c>
    </row>
    <row r="91" spans="1:40" ht="45" x14ac:dyDescent="0.25">
      <c r="A91" s="27" t="s">
        <v>86</v>
      </c>
      <c r="B91" s="27" t="s">
        <v>627</v>
      </c>
      <c r="C91" s="7">
        <v>44589</v>
      </c>
      <c r="D91" s="27" t="s">
        <v>628</v>
      </c>
      <c r="E91" s="9">
        <v>98668267</v>
      </c>
      <c r="F91" s="27" t="s">
        <v>629</v>
      </c>
      <c r="G91" s="27" t="s">
        <v>630</v>
      </c>
      <c r="H91" s="27"/>
      <c r="I91" s="43"/>
      <c r="J91" s="27"/>
      <c r="K91" s="27" t="s">
        <v>4</v>
      </c>
      <c r="L91" s="27" t="s">
        <v>27</v>
      </c>
      <c r="M91" s="27" t="s">
        <v>28</v>
      </c>
      <c r="N91" s="37">
        <v>1</v>
      </c>
      <c r="O91" s="10">
        <v>38874520</v>
      </c>
      <c r="P91" s="7">
        <v>44589</v>
      </c>
      <c r="Q91" s="27" t="s">
        <v>606</v>
      </c>
      <c r="R91" s="9" t="str">
        <f>+IF(Tabla2[[#This Row],[ESTADO ACTUAL DEL CONTRATO ]]="LIQUIDADO","OK",Tabla2[[#This Row],[FECHA DE TERMINACIÓN  DEL CONTRATO ]]-$Q$1)</f>
        <v>OK</v>
      </c>
      <c r="S91" s="7">
        <v>44804</v>
      </c>
      <c r="T91" s="27"/>
      <c r="U91" s="29" t="s">
        <v>99</v>
      </c>
      <c r="V91" s="29" t="s">
        <v>99</v>
      </c>
      <c r="W91" s="29" t="s">
        <v>99</v>
      </c>
      <c r="X91" s="29" t="s">
        <v>249</v>
      </c>
      <c r="Y91" s="27" t="s">
        <v>7</v>
      </c>
      <c r="Z91" s="27" t="s">
        <v>101</v>
      </c>
      <c r="AA91" s="27" t="s">
        <v>112</v>
      </c>
      <c r="AB91" s="27"/>
      <c r="AC91" s="27"/>
      <c r="AD91" s="27"/>
      <c r="AE91" s="27"/>
      <c r="AF91" s="29" t="s">
        <v>99</v>
      </c>
      <c r="AG91" s="30" t="s">
        <v>631</v>
      </c>
      <c r="AH91" s="29" t="s">
        <v>99</v>
      </c>
      <c r="AI91" s="6">
        <v>44589</v>
      </c>
      <c r="AJ91" s="29" t="s">
        <v>99</v>
      </c>
      <c r="AK91" s="6">
        <f>+Tabla2[[#This Row],[FECHA DE TERMINACIÓN  DEL CONTRATO ]]+120</f>
        <v>44924</v>
      </c>
      <c r="AL91" s="6">
        <f>+Tabla2[[#This Row],[OPORTUNIDAD PARA LIQUIDADAR BILATERALMENTE]]+60</f>
        <v>44984</v>
      </c>
      <c r="AM91" s="6">
        <f>+Tabla2[[#This Row],[OPORTUNIDAD PARA LIQUIDAR UNILATERALMENTE]]+720</f>
        <v>45704</v>
      </c>
      <c r="AN91" s="27" t="s">
        <v>99</v>
      </c>
    </row>
    <row r="92" spans="1:40" ht="90" x14ac:dyDescent="0.25">
      <c r="A92" s="27" t="s">
        <v>86</v>
      </c>
      <c r="B92" s="27" t="s">
        <v>632</v>
      </c>
      <c r="C92" s="7">
        <v>44589</v>
      </c>
      <c r="D92" s="27" t="s">
        <v>633</v>
      </c>
      <c r="E92" s="9">
        <v>43989096</v>
      </c>
      <c r="F92" s="27" t="s">
        <v>634</v>
      </c>
      <c r="G92" s="27" t="s">
        <v>635</v>
      </c>
      <c r="H92" s="27"/>
      <c r="I92" s="43"/>
      <c r="J92" s="27"/>
      <c r="K92" s="27" t="s">
        <v>4</v>
      </c>
      <c r="L92" s="27" t="s">
        <v>27</v>
      </c>
      <c r="M92" s="27" t="s">
        <v>28</v>
      </c>
      <c r="N92" s="37">
        <v>1</v>
      </c>
      <c r="O92" s="10">
        <v>22742696</v>
      </c>
      <c r="P92" s="7">
        <v>44594</v>
      </c>
      <c r="Q92" s="27" t="s">
        <v>636</v>
      </c>
      <c r="R92" s="9" t="str">
        <f>+IF(Tabla2[[#This Row],[ESTADO ACTUAL DEL CONTRATO ]]="LIQUIDADO","OK",Tabla2[[#This Row],[FECHA DE TERMINACIÓN  DEL CONTRATO ]]-$Q$1)</f>
        <v>OK</v>
      </c>
      <c r="S92" s="7">
        <v>44804</v>
      </c>
      <c r="T92" s="27"/>
      <c r="U92" s="29" t="s">
        <v>99</v>
      </c>
      <c r="V92" s="29" t="s">
        <v>99</v>
      </c>
      <c r="W92" s="29" t="s">
        <v>99</v>
      </c>
      <c r="X92" s="29" t="s">
        <v>249</v>
      </c>
      <c r="Y92" s="27" t="s">
        <v>41</v>
      </c>
      <c r="Z92" s="27" t="s">
        <v>101</v>
      </c>
      <c r="AA92" s="27" t="s">
        <v>246</v>
      </c>
      <c r="AB92" s="27"/>
      <c r="AC92" s="27"/>
      <c r="AD92" s="27"/>
      <c r="AE92" s="27"/>
      <c r="AF92" s="29" t="s">
        <v>99</v>
      </c>
      <c r="AG92" s="30" t="s">
        <v>637</v>
      </c>
      <c r="AH92" s="29" t="s">
        <v>99</v>
      </c>
      <c r="AI92" s="6">
        <v>44592</v>
      </c>
      <c r="AJ92" s="29" t="s">
        <v>99</v>
      </c>
      <c r="AK92" s="6">
        <f>+Tabla2[[#This Row],[FECHA DE TERMINACIÓN  DEL CONTRATO ]]+120</f>
        <v>44924</v>
      </c>
      <c r="AL92" s="6">
        <f>+Tabla2[[#This Row],[OPORTUNIDAD PARA LIQUIDADAR BILATERALMENTE]]+60</f>
        <v>44984</v>
      </c>
      <c r="AM92" s="6">
        <f>+Tabla2[[#This Row],[OPORTUNIDAD PARA LIQUIDAR UNILATERALMENTE]]+720</f>
        <v>45704</v>
      </c>
      <c r="AN92" s="27" t="s">
        <v>638</v>
      </c>
    </row>
    <row r="93" spans="1:40" ht="44.25" customHeight="1" x14ac:dyDescent="0.25">
      <c r="A93" s="27" t="s">
        <v>86</v>
      </c>
      <c r="B93" s="27" t="s">
        <v>639</v>
      </c>
      <c r="C93" s="7">
        <v>44589</v>
      </c>
      <c r="D93" s="27" t="s">
        <v>640</v>
      </c>
      <c r="E93" s="9">
        <v>1128469849</v>
      </c>
      <c r="F93" s="27" t="s">
        <v>641</v>
      </c>
      <c r="G93" s="27" t="s">
        <v>642</v>
      </c>
      <c r="H93" s="27" t="s">
        <v>643</v>
      </c>
      <c r="I93" s="43">
        <v>1128454913</v>
      </c>
      <c r="J93" s="27">
        <v>44607</v>
      </c>
      <c r="K93" s="27" t="s">
        <v>4</v>
      </c>
      <c r="L93" s="27" t="s">
        <v>27</v>
      </c>
      <c r="M93" s="27" t="s">
        <v>28</v>
      </c>
      <c r="N93" s="37">
        <v>1</v>
      </c>
      <c r="O93" s="10">
        <v>30823875</v>
      </c>
      <c r="P93" s="7">
        <v>44607</v>
      </c>
      <c r="Q93" s="27" t="s">
        <v>606</v>
      </c>
      <c r="R93" s="9" t="str">
        <f>+IF(Tabla2[[#This Row],[ESTADO ACTUAL DEL CONTRATO ]]="LIQUIDADO","OK",Tabla2[[#This Row],[FECHA DE TERMINACIÓN  DEL CONTRATO ]]-$Q$1)</f>
        <v>OK</v>
      </c>
      <c r="S93" s="7">
        <v>44804</v>
      </c>
      <c r="T93" s="27"/>
      <c r="U93" s="29" t="s">
        <v>99</v>
      </c>
      <c r="V93" s="29" t="s">
        <v>99</v>
      </c>
      <c r="W93" s="29" t="s">
        <v>99</v>
      </c>
      <c r="X93" s="29" t="s">
        <v>249</v>
      </c>
      <c r="Y93" s="27" t="s">
        <v>26</v>
      </c>
      <c r="Z93" s="27" t="s">
        <v>101</v>
      </c>
      <c r="AA93" s="27" t="s">
        <v>151</v>
      </c>
      <c r="AB93" s="27"/>
      <c r="AC93" s="27"/>
      <c r="AD93" s="27"/>
      <c r="AE93" s="27"/>
      <c r="AF93" s="29" t="s">
        <v>99</v>
      </c>
      <c r="AG93" s="30" t="s">
        <v>644</v>
      </c>
      <c r="AH93" s="29" t="s">
        <v>99</v>
      </c>
      <c r="AI93" s="6">
        <v>44592</v>
      </c>
      <c r="AJ93" s="29" t="s">
        <v>99</v>
      </c>
      <c r="AK93" s="6">
        <f>+Tabla2[[#This Row],[FECHA DE TERMINACIÓN  DEL CONTRATO ]]+120</f>
        <v>44924</v>
      </c>
      <c r="AL93" s="6">
        <f>+Tabla2[[#This Row],[OPORTUNIDAD PARA LIQUIDADAR BILATERALMENTE]]+60</f>
        <v>44984</v>
      </c>
      <c r="AM93" s="6">
        <f>+Tabla2[[#This Row],[OPORTUNIDAD PARA LIQUIDAR UNILATERALMENTE]]+720</f>
        <v>45704</v>
      </c>
      <c r="AN93" s="27" t="s">
        <v>645</v>
      </c>
    </row>
    <row r="94" spans="1:40" ht="90" x14ac:dyDescent="0.25">
      <c r="A94" s="27" t="s">
        <v>86</v>
      </c>
      <c r="B94" s="27" t="s">
        <v>646</v>
      </c>
      <c r="C94" s="7">
        <v>44589</v>
      </c>
      <c r="D94" s="27" t="s">
        <v>647</v>
      </c>
      <c r="E94" s="9">
        <v>52375649</v>
      </c>
      <c r="F94" s="27" t="s">
        <v>648</v>
      </c>
      <c r="G94" s="27" t="s">
        <v>649</v>
      </c>
      <c r="H94" s="27" t="s">
        <v>650</v>
      </c>
      <c r="I94" s="43">
        <v>1017126920</v>
      </c>
      <c r="J94" s="27" t="s">
        <v>651</v>
      </c>
      <c r="K94" s="27" t="s">
        <v>4</v>
      </c>
      <c r="L94" s="27" t="s">
        <v>27</v>
      </c>
      <c r="M94" s="27" t="s">
        <v>28</v>
      </c>
      <c r="N94" s="37">
        <v>1</v>
      </c>
      <c r="O94" s="10">
        <v>38874520</v>
      </c>
      <c r="P94" s="7">
        <v>44589</v>
      </c>
      <c r="Q94" s="27" t="s">
        <v>606</v>
      </c>
      <c r="R94" s="9" t="str">
        <f>+IF(Tabla2[[#This Row],[ESTADO ACTUAL DEL CONTRATO ]]="LIQUIDADO","OK",Tabla2[[#This Row],[FECHA DE TERMINACIÓN  DEL CONTRATO ]]-$Q$1)</f>
        <v>OK</v>
      </c>
      <c r="S94" s="7">
        <v>44804</v>
      </c>
      <c r="T94" s="27"/>
      <c r="U94" s="29" t="s">
        <v>99</v>
      </c>
      <c r="V94" s="29" t="s">
        <v>99</v>
      </c>
      <c r="W94" s="29" t="s">
        <v>99</v>
      </c>
      <c r="X94" s="29" t="s">
        <v>249</v>
      </c>
      <c r="Y94" s="27" t="s">
        <v>46</v>
      </c>
      <c r="Z94" s="27" t="s">
        <v>101</v>
      </c>
      <c r="AA94" s="27" t="s">
        <v>600</v>
      </c>
      <c r="AB94" s="27"/>
      <c r="AC94" s="27"/>
      <c r="AD94" s="27"/>
      <c r="AE94" s="27"/>
      <c r="AF94" s="29" t="s">
        <v>99</v>
      </c>
      <c r="AG94" s="30" t="s">
        <v>652</v>
      </c>
      <c r="AH94" s="29" t="s">
        <v>99</v>
      </c>
      <c r="AI94" s="6">
        <v>44592</v>
      </c>
      <c r="AJ94" s="29" t="s">
        <v>99</v>
      </c>
      <c r="AK94" s="6">
        <f>+Tabla2[[#This Row],[FECHA DE TERMINACIÓN  DEL CONTRATO ]]+120</f>
        <v>44924</v>
      </c>
      <c r="AL94" s="6">
        <f>+Tabla2[[#This Row],[OPORTUNIDAD PARA LIQUIDADAR BILATERALMENTE]]+60</f>
        <v>44984</v>
      </c>
      <c r="AM94" s="6">
        <f>+Tabla2[[#This Row],[OPORTUNIDAD PARA LIQUIDAR UNILATERALMENTE]]+720</f>
        <v>45704</v>
      </c>
      <c r="AN94" s="27" t="s">
        <v>615</v>
      </c>
    </row>
    <row r="95" spans="1:40" ht="90" x14ac:dyDescent="0.25">
      <c r="A95" s="27" t="s">
        <v>86</v>
      </c>
      <c r="B95" s="27" t="s">
        <v>653</v>
      </c>
      <c r="C95" s="7">
        <v>44589</v>
      </c>
      <c r="D95" s="27" t="s">
        <v>654</v>
      </c>
      <c r="E95" s="9">
        <v>8100469</v>
      </c>
      <c r="F95" s="27" t="s">
        <v>655</v>
      </c>
      <c r="G95" s="27" t="s">
        <v>656</v>
      </c>
      <c r="H95" s="27"/>
      <c r="I95" s="43"/>
      <c r="J95" s="27"/>
      <c r="K95" s="27" t="s">
        <v>4</v>
      </c>
      <c r="L95" s="27" t="s">
        <v>27</v>
      </c>
      <c r="M95" s="27" t="s">
        <v>28</v>
      </c>
      <c r="N95" s="37">
        <v>1</v>
      </c>
      <c r="O95" s="10">
        <v>38874520</v>
      </c>
      <c r="P95" s="7">
        <v>44589</v>
      </c>
      <c r="Q95" s="27" t="s">
        <v>606</v>
      </c>
      <c r="R95" s="9" t="str">
        <f>+IF(Tabla2[[#This Row],[ESTADO ACTUAL DEL CONTRATO ]]="LIQUIDADO","OK",Tabla2[[#This Row],[FECHA DE TERMINACIÓN  DEL CONTRATO ]]-$Q$1)</f>
        <v>OK</v>
      </c>
      <c r="S95" s="7">
        <v>44804</v>
      </c>
      <c r="T95" s="27"/>
      <c r="U95" s="29" t="s">
        <v>99</v>
      </c>
      <c r="V95" s="29" t="s">
        <v>99</v>
      </c>
      <c r="W95" s="29" t="s">
        <v>99</v>
      </c>
      <c r="X95" s="29" t="s">
        <v>249</v>
      </c>
      <c r="Y95" s="27" t="s">
        <v>44</v>
      </c>
      <c r="Z95" s="27" t="s">
        <v>101</v>
      </c>
      <c r="AA95" s="27"/>
      <c r="AB95" s="27"/>
      <c r="AC95" s="27"/>
      <c r="AD95" s="27"/>
      <c r="AE95" s="27"/>
      <c r="AF95" s="29" t="s">
        <v>99</v>
      </c>
      <c r="AG95" s="30" t="s">
        <v>657</v>
      </c>
      <c r="AH95" s="29" t="s">
        <v>99</v>
      </c>
      <c r="AI95" s="6">
        <v>44592</v>
      </c>
      <c r="AJ95" s="29" t="s">
        <v>99</v>
      </c>
      <c r="AK95" s="6">
        <f>+Tabla2[[#This Row],[FECHA DE TERMINACIÓN  DEL CONTRATO ]]+120</f>
        <v>44924</v>
      </c>
      <c r="AL95" s="6">
        <f>+Tabla2[[#This Row],[OPORTUNIDAD PARA LIQUIDADAR BILATERALMENTE]]+60</f>
        <v>44984</v>
      </c>
      <c r="AM95" s="6">
        <f>+Tabla2[[#This Row],[OPORTUNIDAD PARA LIQUIDAR UNILATERALMENTE]]+720</f>
        <v>45704</v>
      </c>
      <c r="AN95" s="27" t="s">
        <v>615</v>
      </c>
    </row>
    <row r="96" spans="1:40" ht="45" x14ac:dyDescent="0.25">
      <c r="A96" s="27" t="s">
        <v>86</v>
      </c>
      <c r="B96" s="27" t="s">
        <v>658</v>
      </c>
      <c r="C96" s="7">
        <v>44589</v>
      </c>
      <c r="D96" s="27" t="s">
        <v>659</v>
      </c>
      <c r="E96" s="9" t="s">
        <v>660</v>
      </c>
      <c r="F96" s="27" t="s">
        <v>661</v>
      </c>
      <c r="G96" s="27" t="s">
        <v>662</v>
      </c>
      <c r="H96" s="27"/>
      <c r="I96" s="43"/>
      <c r="J96" s="27"/>
      <c r="K96" s="27" t="s">
        <v>4</v>
      </c>
      <c r="L96" s="27" t="s">
        <v>9</v>
      </c>
      <c r="M96" s="27" t="s">
        <v>18</v>
      </c>
      <c r="N96" s="37">
        <f ca="1">+IF(Tabla2[[#This Row],[DÍAS PENDIENTES DE EJECUCIÓN]]&lt;=0,1,($Q$1-Tabla2[[#This Row],[FECHA ACTA DE INICIO]])/(Tabla2[[#This Row],[FECHA DE TERMINACIÓN  DEL CONTRATO ]]-Tabla2[[#This Row],[FECHA ACTA DE INICIO]]))</f>
        <v>1</v>
      </c>
      <c r="O96" s="10">
        <v>80000000</v>
      </c>
      <c r="P96" s="7">
        <v>44589</v>
      </c>
      <c r="Q96" s="27" t="s">
        <v>150</v>
      </c>
      <c r="R96" s="9">
        <f ca="1">+IF(Tabla2[[#This Row],[ESTADO ACTUAL DEL CONTRATO ]]="LIQUIDADO","OK",Tabla2[[#This Row],[FECHA DE TERMINACIÓN  DEL CONTRATO ]]-$Q$1)</f>
        <v>-818</v>
      </c>
      <c r="S96" s="7">
        <v>44679</v>
      </c>
      <c r="T96" s="27"/>
      <c r="U96" s="27" t="s">
        <v>99</v>
      </c>
      <c r="V96" s="27" t="s">
        <v>99</v>
      </c>
      <c r="W96" s="27" t="s">
        <v>99</v>
      </c>
      <c r="X96" s="29" t="s">
        <v>100</v>
      </c>
      <c r="Y96" s="27" t="s">
        <v>37</v>
      </c>
      <c r="Z96" s="27" t="s">
        <v>101</v>
      </c>
      <c r="AA96" s="27" t="s">
        <v>270</v>
      </c>
      <c r="AB96" s="27"/>
      <c r="AC96" s="27"/>
      <c r="AD96" s="27"/>
      <c r="AE96" s="27"/>
      <c r="AF96" s="29" t="s">
        <v>99</v>
      </c>
      <c r="AG96" s="30" t="s">
        <v>663</v>
      </c>
      <c r="AH96" s="29" t="s">
        <v>99</v>
      </c>
      <c r="AI96" s="6">
        <v>44589</v>
      </c>
      <c r="AJ96" s="29" t="s">
        <v>99</v>
      </c>
      <c r="AK96" s="6">
        <f>+Tabla2[[#This Row],[FECHA DE TERMINACIÓN  DEL CONTRATO ]]+120</f>
        <v>44799</v>
      </c>
      <c r="AL96" s="6">
        <f>+Tabla2[[#This Row],[OPORTUNIDAD PARA LIQUIDADAR BILATERALMENTE]]+60</f>
        <v>44859</v>
      </c>
      <c r="AM96" s="6">
        <f>+Tabla2[[#This Row],[OPORTUNIDAD PARA LIQUIDAR UNILATERALMENTE]]+720</f>
        <v>45579</v>
      </c>
      <c r="AN96" s="27" t="s">
        <v>99</v>
      </c>
    </row>
    <row r="97" spans="1:40" ht="45" x14ac:dyDescent="0.25">
      <c r="A97" s="27" t="s">
        <v>86</v>
      </c>
      <c r="B97" s="27" t="s">
        <v>664</v>
      </c>
      <c r="C97" s="7">
        <v>44636</v>
      </c>
      <c r="D97" s="27" t="s">
        <v>665</v>
      </c>
      <c r="E97" s="9">
        <v>901351386</v>
      </c>
      <c r="F97" s="27" t="s">
        <v>666</v>
      </c>
      <c r="G97" s="27" t="s">
        <v>664</v>
      </c>
      <c r="H97" s="27"/>
      <c r="I97" s="43"/>
      <c r="J97" s="27"/>
      <c r="K97" s="27" t="s">
        <v>16</v>
      </c>
      <c r="L97" s="27" t="s">
        <v>9</v>
      </c>
      <c r="M97" s="27" t="s">
        <v>6</v>
      </c>
      <c r="N97" s="37">
        <f ca="1">+IF(Tabla2[[#This Row],[DÍAS PENDIENTES DE EJECUCIÓN]]&lt;=0,1,($Q$1-Tabla2[[#This Row],[FECHA ACTA DE INICIO]])/(Tabla2[[#This Row],[FECHA DE TERMINACIÓN  DEL CONTRATO ]]-Tabla2[[#This Row],[FECHA ACTA DE INICIO]]))</f>
        <v>1</v>
      </c>
      <c r="O97" s="10">
        <v>47304999</v>
      </c>
      <c r="P97" s="7">
        <v>44645</v>
      </c>
      <c r="Q97" s="27" t="s">
        <v>1931</v>
      </c>
      <c r="R97" s="9">
        <f ca="1">+IF(Tabla2[[#This Row],[ESTADO ACTUAL DEL CONTRATO ]]="LIQUIDADO","OK",Tabla2[[#This Row],[FECHA DE TERMINACIÓN  DEL CONTRATO ]]-$Q$1)</f>
        <v>-540</v>
      </c>
      <c r="S97" s="7">
        <v>44957</v>
      </c>
      <c r="T97" s="27"/>
      <c r="U97" s="27" t="s">
        <v>1892</v>
      </c>
      <c r="V97" s="27" t="s">
        <v>99</v>
      </c>
      <c r="W97" s="27" t="s">
        <v>99</v>
      </c>
      <c r="X97" s="29" t="s">
        <v>111</v>
      </c>
      <c r="Y97" s="27" t="s">
        <v>44</v>
      </c>
      <c r="Z97" s="27" t="s">
        <v>101</v>
      </c>
      <c r="AA97" s="27" t="s">
        <v>128</v>
      </c>
      <c r="AB97" s="27"/>
      <c r="AC97" s="27"/>
      <c r="AD97" s="27"/>
      <c r="AE97" s="27"/>
      <c r="AF97" s="29" t="s">
        <v>99</v>
      </c>
      <c r="AG97" s="35" t="s">
        <v>667</v>
      </c>
      <c r="AH97" s="29" t="s">
        <v>99</v>
      </c>
      <c r="AI97" s="6" t="s">
        <v>99</v>
      </c>
      <c r="AJ97" s="29" t="s">
        <v>99</v>
      </c>
      <c r="AK97" s="7">
        <f>+Tabla2[[#This Row],[FECHA DE TERMINACIÓN  DEL CONTRATO ]]+120</f>
        <v>45077</v>
      </c>
      <c r="AL97" s="7">
        <f>+Tabla2[[#This Row],[OPORTUNIDAD PARA LIQUIDADAR BILATERALMENTE]]+60</f>
        <v>45137</v>
      </c>
      <c r="AM97" s="7">
        <f>+Tabla2[[#This Row],[OPORTUNIDAD PARA LIQUIDAR UNILATERALMENTE]]+720</f>
        <v>45857</v>
      </c>
      <c r="AN97" s="27" t="s">
        <v>668</v>
      </c>
    </row>
    <row r="98" spans="1:40" ht="45" x14ac:dyDescent="0.25">
      <c r="A98" s="27" t="s">
        <v>86</v>
      </c>
      <c r="B98" s="27" t="s">
        <v>669</v>
      </c>
      <c r="C98" s="7">
        <v>44648</v>
      </c>
      <c r="D98" s="27" t="s">
        <v>206</v>
      </c>
      <c r="E98" s="9" t="s">
        <v>207</v>
      </c>
      <c r="F98" s="27" t="s">
        <v>670</v>
      </c>
      <c r="G98" s="27" t="s">
        <v>671</v>
      </c>
      <c r="H98" s="27"/>
      <c r="I98" s="43"/>
      <c r="J98" s="27"/>
      <c r="K98" s="27" t="s">
        <v>16</v>
      </c>
      <c r="L98" s="27" t="s">
        <v>13</v>
      </c>
      <c r="M98" s="27" t="s">
        <v>6</v>
      </c>
      <c r="N98" s="37">
        <f ca="1">+IF(Tabla2[[#This Row],[DÍAS PENDIENTES DE EJECUCIÓN]]&lt;=0,1,($Q$1-Tabla2[[#This Row],[FECHA ACTA DE INICIO]])/(Tabla2[[#This Row],[FECHA DE TERMINACIÓN  DEL CONTRATO ]]-Tabla2[[#This Row],[FECHA ACTA DE INICIO]]))</f>
        <v>1</v>
      </c>
      <c r="O98" s="10">
        <v>120266160</v>
      </c>
      <c r="P98" s="7">
        <v>44652</v>
      </c>
      <c r="Q98" s="27" t="s">
        <v>1409</v>
      </c>
      <c r="R98" s="9">
        <f ca="1">+IF(Tabla2[[#This Row],[ESTADO ACTUAL DEL CONTRATO ]]="LIQUIDADO","OK",Tabla2[[#This Row],[FECHA DE TERMINACIÓN  DEL CONTRATO ]]-$Q$1)</f>
        <v>-512</v>
      </c>
      <c r="S98" s="7">
        <v>44985</v>
      </c>
      <c r="T98" s="27"/>
      <c r="U98" s="29" t="s">
        <v>1929</v>
      </c>
      <c r="V98" s="29" t="s">
        <v>99</v>
      </c>
      <c r="W98" s="29" t="s">
        <v>99</v>
      </c>
      <c r="X98" s="29" t="s">
        <v>100</v>
      </c>
      <c r="Y98" s="27" t="s">
        <v>42</v>
      </c>
      <c r="Z98" s="27" t="s">
        <v>101</v>
      </c>
      <c r="AA98" s="27" t="s">
        <v>203</v>
      </c>
      <c r="AB98" s="27"/>
      <c r="AC98" s="27"/>
      <c r="AD98" s="27"/>
      <c r="AE98" s="27"/>
      <c r="AF98" s="29" t="s">
        <v>99</v>
      </c>
      <c r="AG98" s="35" t="s">
        <v>672</v>
      </c>
      <c r="AH98" s="29" t="s">
        <v>99</v>
      </c>
      <c r="AI98" s="6">
        <v>44648</v>
      </c>
      <c r="AJ98" s="29" t="s">
        <v>99</v>
      </c>
      <c r="AK98" s="7">
        <f>+Tabla2[[#This Row],[FECHA DE TERMINACIÓN  DEL CONTRATO ]]+120</f>
        <v>45105</v>
      </c>
      <c r="AL98" s="7">
        <f>+Tabla2[[#This Row],[OPORTUNIDAD PARA LIQUIDADAR BILATERALMENTE]]+60</f>
        <v>45165</v>
      </c>
      <c r="AM98" s="7">
        <f>+Tabla2[[#This Row],[OPORTUNIDAD PARA LIQUIDAR UNILATERALMENTE]]+720</f>
        <v>45885</v>
      </c>
      <c r="AN98" s="27" t="s">
        <v>99</v>
      </c>
    </row>
    <row r="99" spans="1:40" ht="45" x14ac:dyDescent="0.25">
      <c r="A99" s="27" t="s">
        <v>86</v>
      </c>
      <c r="B99" s="27" t="s">
        <v>673</v>
      </c>
      <c r="C99" s="7">
        <v>44649</v>
      </c>
      <c r="D99" s="27" t="s">
        <v>145</v>
      </c>
      <c r="E99" s="9" t="s">
        <v>146</v>
      </c>
      <c r="F99" s="27" t="s">
        <v>674</v>
      </c>
      <c r="G99" s="27" t="s">
        <v>675</v>
      </c>
      <c r="H99" s="27"/>
      <c r="I99" s="43"/>
      <c r="J99" s="27"/>
      <c r="K99" s="27" t="s">
        <v>16</v>
      </c>
      <c r="L99" s="27" t="s">
        <v>17</v>
      </c>
      <c r="M99" s="27" t="s">
        <v>6</v>
      </c>
      <c r="N99" s="37">
        <f ca="1">+IF(Tabla2[[#This Row],[DÍAS PENDIENTES DE EJECUCIÓN]]&lt;=0,1,($Q$1-Tabla2[[#This Row],[FECHA ACTA DE INICIO]])/(Tabla2[[#This Row],[FECHA DE TERMINACIÓN  DEL CONTRATO ]]-Tabla2[[#This Row],[FECHA ACTA DE INICIO]]))</f>
        <v>1</v>
      </c>
      <c r="O99" s="10">
        <v>107516710</v>
      </c>
      <c r="P99" s="7">
        <v>44652</v>
      </c>
      <c r="Q99" s="27" t="s">
        <v>174</v>
      </c>
      <c r="R99" s="9">
        <f ca="1">+IF(Tabla2[[#This Row],[ESTADO ACTUAL DEL CONTRATO ]]="LIQUIDADO","OK",Tabla2[[#This Row],[FECHA DE TERMINACIÓN  DEL CONTRATO ]]-$Q$1)</f>
        <v>-481</v>
      </c>
      <c r="S99" s="7">
        <v>45016</v>
      </c>
      <c r="T99" s="27"/>
      <c r="U99" s="29" t="s">
        <v>1928</v>
      </c>
      <c r="V99" s="29" t="s">
        <v>99</v>
      </c>
      <c r="W99" s="29" t="s">
        <v>99</v>
      </c>
      <c r="X99" s="29" t="s">
        <v>111</v>
      </c>
      <c r="Y99" s="27" t="s">
        <v>26</v>
      </c>
      <c r="Z99" s="27" t="s">
        <v>101</v>
      </c>
      <c r="AA99" s="27" t="s">
        <v>151</v>
      </c>
      <c r="AB99" s="27"/>
      <c r="AC99" s="27"/>
      <c r="AD99" s="27"/>
      <c r="AE99" s="27"/>
      <c r="AF99" s="29" t="s">
        <v>99</v>
      </c>
      <c r="AG99" s="30" t="s">
        <v>676</v>
      </c>
      <c r="AH99" s="29" t="s">
        <v>99</v>
      </c>
      <c r="AI99" s="6">
        <v>44649</v>
      </c>
      <c r="AJ99" s="29" t="s">
        <v>99</v>
      </c>
      <c r="AK99" s="7">
        <f>+Tabla2[[#This Row],[FECHA DE TERMINACIÓN  DEL CONTRATO ]]+120</f>
        <v>45136</v>
      </c>
      <c r="AL99" s="7">
        <f>+Tabla2[[#This Row],[OPORTUNIDAD PARA LIQUIDADAR BILATERALMENTE]]+60</f>
        <v>45196</v>
      </c>
      <c r="AM99" s="7">
        <f>+Tabla2[[#This Row],[OPORTUNIDAD PARA LIQUIDAR UNILATERALMENTE]]+720</f>
        <v>45916</v>
      </c>
      <c r="AN99" s="27" t="s">
        <v>99</v>
      </c>
    </row>
    <row r="100" spans="1:40" ht="45" x14ac:dyDescent="0.25">
      <c r="A100" s="27" t="s">
        <v>86</v>
      </c>
      <c r="B100" s="27" t="s">
        <v>677</v>
      </c>
      <c r="C100" s="7">
        <v>44660</v>
      </c>
      <c r="D100" s="29" t="s">
        <v>678</v>
      </c>
      <c r="E100" s="9" t="s">
        <v>679</v>
      </c>
      <c r="F100" s="27" t="s">
        <v>124</v>
      </c>
      <c r="G100" s="27" t="s">
        <v>677</v>
      </c>
      <c r="H100" s="27"/>
      <c r="I100" s="43"/>
      <c r="J100" s="27"/>
      <c r="K100" s="27" t="s">
        <v>16</v>
      </c>
      <c r="L100" s="27" t="s">
        <v>9</v>
      </c>
      <c r="M100" s="27" t="s">
        <v>18</v>
      </c>
      <c r="N100" s="37">
        <f ca="1">+IF(Tabla2[[#This Row],[DÍAS PENDIENTES DE EJECUCIÓN]]&lt;=0,1,($Q$1-Tabla2[[#This Row],[FECHA ACTA DE INICIO]])/(Tabla2[[#This Row],[FECHA DE TERMINACIÓN  DEL CONTRATO ]]-Tabla2[[#This Row],[FECHA ACTA DE INICIO]]))</f>
        <v>1</v>
      </c>
      <c r="O100" s="10">
        <v>181263199</v>
      </c>
      <c r="P100" s="7">
        <v>44669</v>
      </c>
      <c r="Q100" s="27" t="s">
        <v>680</v>
      </c>
      <c r="R100" s="9">
        <f ca="1">+IF(Tabla2[[#This Row],[ESTADO ACTUAL DEL CONTRATO ]]="LIQUIDADO","OK",Tabla2[[#This Row],[FECHA DE TERMINACIÓN  DEL CONTRATO ]]-$Q$1)</f>
        <v>-571</v>
      </c>
      <c r="S100" s="7">
        <v>44926</v>
      </c>
      <c r="T100" s="27"/>
      <c r="U100" s="29" t="s">
        <v>99</v>
      </c>
      <c r="V100" s="29" t="s">
        <v>99</v>
      </c>
      <c r="W100" s="29" t="s">
        <v>99</v>
      </c>
      <c r="X100" s="29" t="s">
        <v>111</v>
      </c>
      <c r="Y100" s="27" t="s">
        <v>44</v>
      </c>
      <c r="Z100" s="27" t="s">
        <v>101</v>
      </c>
      <c r="AA100" s="27" t="s">
        <v>128</v>
      </c>
      <c r="AB100" s="27"/>
      <c r="AC100" s="27"/>
      <c r="AD100" s="27"/>
      <c r="AE100" s="27"/>
      <c r="AF100" s="29" t="s">
        <v>99</v>
      </c>
      <c r="AG100" s="30" t="s">
        <v>681</v>
      </c>
      <c r="AH100" s="29" t="s">
        <v>99</v>
      </c>
      <c r="AI100" s="6" t="s">
        <v>99</v>
      </c>
      <c r="AJ100" s="29" t="s">
        <v>99</v>
      </c>
      <c r="AK100" s="7">
        <f>+Tabla2[[#This Row],[FECHA DE TERMINACIÓN  DEL CONTRATO ]]+120</f>
        <v>45046</v>
      </c>
      <c r="AL100" s="7">
        <f>+Tabla2[[#This Row],[OPORTUNIDAD PARA LIQUIDADAR BILATERALMENTE]]+60</f>
        <v>45106</v>
      </c>
      <c r="AM100" s="7">
        <f>+Tabla2[[#This Row],[OPORTUNIDAD PARA LIQUIDAR UNILATERALMENTE]]+720</f>
        <v>45826</v>
      </c>
      <c r="AN100" s="27" t="s">
        <v>668</v>
      </c>
    </row>
    <row r="101" spans="1:40" ht="45" x14ac:dyDescent="0.25">
      <c r="A101" s="27" t="s">
        <v>86</v>
      </c>
      <c r="B101" s="27" t="s">
        <v>682</v>
      </c>
      <c r="C101" s="7">
        <v>44671</v>
      </c>
      <c r="D101" s="27" t="s">
        <v>162</v>
      </c>
      <c r="E101" s="9" t="s">
        <v>163</v>
      </c>
      <c r="F101" s="27" t="s">
        <v>164</v>
      </c>
      <c r="G101" s="27" t="s">
        <v>683</v>
      </c>
      <c r="H101" s="27"/>
      <c r="I101" s="43"/>
      <c r="J101" s="27"/>
      <c r="K101" s="27" t="s">
        <v>16</v>
      </c>
      <c r="L101" s="27" t="s">
        <v>17</v>
      </c>
      <c r="M101" s="27" t="s">
        <v>6</v>
      </c>
      <c r="N101" s="37">
        <f ca="1">+IF(Tabla2[[#This Row],[DÍAS PENDIENTES DE EJECUCIÓN]]&lt;=0,1,($Q$1-Tabla2[[#This Row],[FECHA ACTA DE INICIO]])/(Tabla2[[#This Row],[FECHA DE TERMINACIÓN  DEL CONTRATO ]]-Tabla2[[#This Row],[FECHA ACTA DE INICIO]]))</f>
        <v>1</v>
      </c>
      <c r="O101" s="10">
        <v>53852855</v>
      </c>
      <c r="P101" s="7">
        <v>44682</v>
      </c>
      <c r="Q101" s="27" t="s">
        <v>91</v>
      </c>
      <c r="R101" s="9">
        <f ca="1">+IF(Tabla2[[#This Row],[ESTADO ACTUAL DEL CONTRATO ]]="LIQUIDADO","OK",Tabla2[[#This Row],[FECHA DE TERMINACIÓN  DEL CONTRATO ]]-$Q$1)</f>
        <v>-481</v>
      </c>
      <c r="S101" s="7">
        <v>45016</v>
      </c>
      <c r="T101" s="27"/>
      <c r="U101" s="29" t="s">
        <v>1928</v>
      </c>
      <c r="V101" s="29" t="s">
        <v>99</v>
      </c>
      <c r="W101" s="29" t="s">
        <v>99</v>
      </c>
      <c r="X101" s="29" t="s">
        <v>100</v>
      </c>
      <c r="Y101" s="27" t="s">
        <v>29</v>
      </c>
      <c r="Z101" s="27" t="s">
        <v>101</v>
      </c>
      <c r="AA101" s="29" t="s">
        <v>169</v>
      </c>
      <c r="AB101" s="29"/>
      <c r="AC101" s="29"/>
      <c r="AD101" s="29"/>
      <c r="AE101" s="29"/>
      <c r="AF101" s="29" t="s">
        <v>99</v>
      </c>
      <c r="AG101" s="30" t="s">
        <v>684</v>
      </c>
      <c r="AH101" s="29" t="s">
        <v>99</v>
      </c>
      <c r="AI101" s="6">
        <v>44656</v>
      </c>
      <c r="AJ101" s="29" t="s">
        <v>99</v>
      </c>
      <c r="AK101" s="7">
        <f>+Tabla2[[#This Row],[FECHA DE TERMINACIÓN  DEL CONTRATO ]]+120</f>
        <v>45136</v>
      </c>
      <c r="AL101" s="7">
        <f>+Tabla2[[#This Row],[OPORTUNIDAD PARA LIQUIDADAR BILATERALMENTE]]+60</f>
        <v>45196</v>
      </c>
      <c r="AM101" s="7">
        <f>+Tabla2[[#This Row],[OPORTUNIDAD PARA LIQUIDAR UNILATERALMENTE]]+720</f>
        <v>45916</v>
      </c>
      <c r="AN101" s="27" t="s">
        <v>99</v>
      </c>
    </row>
    <row r="102" spans="1:40" ht="45" x14ac:dyDescent="0.25">
      <c r="A102" s="27" t="s">
        <v>86</v>
      </c>
      <c r="B102" s="27" t="s">
        <v>685</v>
      </c>
      <c r="C102" s="7">
        <v>44691</v>
      </c>
      <c r="D102" s="27" t="s">
        <v>686</v>
      </c>
      <c r="E102" s="9" t="s">
        <v>687</v>
      </c>
      <c r="F102" s="27" t="s">
        <v>688</v>
      </c>
      <c r="G102" s="27" t="s">
        <v>689</v>
      </c>
      <c r="H102" s="27"/>
      <c r="I102" s="43"/>
      <c r="J102" s="27"/>
      <c r="K102" s="27" t="s">
        <v>12</v>
      </c>
      <c r="L102" s="27" t="s">
        <v>9</v>
      </c>
      <c r="M102" s="27" t="s">
        <v>18</v>
      </c>
      <c r="N102" s="37">
        <f ca="1">+IF(Tabla2[[#This Row],[DÍAS PENDIENTES DE EJECUCIÓN]]&lt;=0,1,($Q$1-Tabla2[[#This Row],[FECHA ACTA DE INICIO]])/(Tabla2[[#This Row],[FECHA DE TERMINACIÓN  DEL CONTRATO ]]-Tabla2[[#This Row],[FECHA ACTA DE INICIO]]))</f>
        <v>1</v>
      </c>
      <c r="O102" s="10">
        <v>9337522</v>
      </c>
      <c r="P102" s="7">
        <v>44694</v>
      </c>
      <c r="Q102" s="27" t="s">
        <v>690</v>
      </c>
      <c r="R102" s="9">
        <f ca="1">+IF(Tabla2[[#This Row],[ESTADO ACTUAL DEL CONTRATO ]]="LIQUIDADO","OK",Tabla2[[#This Row],[FECHA DE TERMINACIÓN  DEL CONTRATO ]]-$Q$1)</f>
        <v>-571</v>
      </c>
      <c r="S102" s="7">
        <v>44926</v>
      </c>
      <c r="T102" s="27"/>
      <c r="U102" s="29" t="s">
        <v>99</v>
      </c>
      <c r="V102" s="29" t="s">
        <v>99</v>
      </c>
      <c r="W102" s="29" t="s">
        <v>99</v>
      </c>
      <c r="X102" s="29" t="s">
        <v>111</v>
      </c>
      <c r="Y102" s="27" t="s">
        <v>44</v>
      </c>
      <c r="Z102" s="27" t="s">
        <v>101</v>
      </c>
      <c r="AA102" s="27" t="s">
        <v>128</v>
      </c>
      <c r="AB102" s="27"/>
      <c r="AC102" s="27"/>
      <c r="AD102" s="27"/>
      <c r="AE102" s="27"/>
      <c r="AF102" s="29" t="s">
        <v>99</v>
      </c>
      <c r="AG102" s="30" t="s">
        <v>691</v>
      </c>
      <c r="AH102" s="29" t="s">
        <v>99</v>
      </c>
      <c r="AI102" s="6">
        <v>44679</v>
      </c>
      <c r="AJ102" s="29" t="s">
        <v>99</v>
      </c>
      <c r="AK102" s="7">
        <f>+Tabla2[[#This Row],[FECHA DE TERMINACIÓN  DEL CONTRATO ]]+120</f>
        <v>45046</v>
      </c>
      <c r="AL102" s="7">
        <f>+Tabla2[[#This Row],[OPORTUNIDAD PARA LIQUIDADAR BILATERALMENTE]]+60</f>
        <v>45106</v>
      </c>
      <c r="AM102" s="7">
        <f>+Tabla2[[#This Row],[OPORTUNIDAD PARA LIQUIDAR UNILATERALMENTE]]+720</f>
        <v>45826</v>
      </c>
      <c r="AN102" s="27" t="s">
        <v>99</v>
      </c>
    </row>
    <row r="103" spans="1:40" ht="45" x14ac:dyDescent="0.25">
      <c r="A103" s="27" t="s">
        <v>86</v>
      </c>
      <c r="B103" s="27" t="s">
        <v>692</v>
      </c>
      <c r="C103" s="7">
        <v>44736</v>
      </c>
      <c r="D103" s="27" t="s">
        <v>693</v>
      </c>
      <c r="E103" s="9">
        <v>1000440767</v>
      </c>
      <c r="F103" s="27" t="s">
        <v>694</v>
      </c>
      <c r="G103" s="27" t="s">
        <v>695</v>
      </c>
      <c r="H103" s="27"/>
      <c r="I103" s="43"/>
      <c r="J103" s="27"/>
      <c r="K103" s="27" t="s">
        <v>4</v>
      </c>
      <c r="L103" s="27" t="s">
        <v>27</v>
      </c>
      <c r="M103" s="27" t="s">
        <v>18</v>
      </c>
      <c r="N103" s="37">
        <f ca="1">+IF(Tabla2[[#This Row],[DÍAS PENDIENTES DE EJECUCIÓN]]&lt;=0,1,($Q$1-Tabla2[[#This Row],[FECHA ACTA DE INICIO]])/(Tabla2[[#This Row],[FECHA DE TERMINACIÓN  DEL CONTRATO ]]-Tabla2[[#This Row],[FECHA ACTA DE INICIO]]))</f>
        <v>1</v>
      </c>
      <c r="O103" s="10" t="s">
        <v>696</v>
      </c>
      <c r="P103" s="7">
        <v>44736</v>
      </c>
      <c r="Q103" s="27" t="s">
        <v>697</v>
      </c>
      <c r="R103" s="9">
        <f ca="1">+IF(Tabla2[[#This Row],[ESTADO ACTUAL DEL CONTRATO ]]="LIQUIDADO","OK",Tabla2[[#This Row],[FECHA DE TERMINACIÓN  DEL CONTRATO ]]-$Q$1)</f>
        <v>-571</v>
      </c>
      <c r="S103" s="7">
        <v>44926</v>
      </c>
      <c r="T103" s="27"/>
      <c r="U103" s="29" t="s">
        <v>99</v>
      </c>
      <c r="V103" s="29" t="s">
        <v>99</v>
      </c>
      <c r="W103" s="29" t="s">
        <v>99</v>
      </c>
      <c r="X103" s="29" t="s">
        <v>100</v>
      </c>
      <c r="Y103" s="27" t="s">
        <v>29</v>
      </c>
      <c r="Z103" s="27" t="s">
        <v>101</v>
      </c>
      <c r="AA103" s="29" t="s">
        <v>169</v>
      </c>
      <c r="AB103" s="29"/>
      <c r="AC103" s="29"/>
      <c r="AD103" s="29"/>
      <c r="AE103" s="29"/>
      <c r="AF103" s="29" t="s">
        <v>99</v>
      </c>
      <c r="AG103" s="30" t="s">
        <v>698</v>
      </c>
      <c r="AH103" s="29" t="s">
        <v>99</v>
      </c>
      <c r="AI103" s="6">
        <v>44736</v>
      </c>
      <c r="AJ103" s="29" t="s">
        <v>99</v>
      </c>
      <c r="AK103" s="6">
        <f>+Tabla2[[#This Row],[FECHA DE TERMINACIÓN  DEL CONTRATO ]]+120</f>
        <v>45046</v>
      </c>
      <c r="AL103" s="6">
        <f>+Tabla2[[#This Row],[OPORTUNIDAD PARA LIQUIDADAR BILATERALMENTE]]+60</f>
        <v>45106</v>
      </c>
      <c r="AM103" s="6">
        <f>+Tabla2[[#This Row],[OPORTUNIDAD PARA LIQUIDAR UNILATERALMENTE]]+720</f>
        <v>45826</v>
      </c>
      <c r="AN103" s="27" t="s">
        <v>699</v>
      </c>
    </row>
    <row r="104" spans="1:40" ht="45" customHeight="1" x14ac:dyDescent="0.25">
      <c r="A104" s="27" t="s">
        <v>86</v>
      </c>
      <c r="B104" s="27" t="s">
        <v>700</v>
      </c>
      <c r="C104" s="7">
        <v>44735</v>
      </c>
      <c r="D104" s="27" t="s">
        <v>701</v>
      </c>
      <c r="E104" s="9" t="s">
        <v>702</v>
      </c>
      <c r="F104" s="27" t="s">
        <v>703</v>
      </c>
      <c r="G104" s="27" t="s">
        <v>704</v>
      </c>
      <c r="H104" s="27"/>
      <c r="I104" s="43"/>
      <c r="J104" s="27"/>
      <c r="K104" s="27" t="s">
        <v>12</v>
      </c>
      <c r="L104" s="27" t="s">
        <v>9</v>
      </c>
      <c r="M104" s="27" t="s">
        <v>18</v>
      </c>
      <c r="N104" s="37">
        <f ca="1">+IF(Tabla2[[#This Row],[DÍAS PENDIENTES DE EJECUCIÓN]]&lt;=0,1,($Q$1-Tabla2[[#This Row],[FECHA ACTA DE INICIO]])/(Tabla2[[#This Row],[FECHA DE TERMINACIÓN  DEL CONTRATO ]]-Tabla2[[#This Row],[FECHA ACTA DE INICIO]]))</f>
        <v>1</v>
      </c>
      <c r="O104" s="10">
        <v>9386867</v>
      </c>
      <c r="P104" s="7">
        <v>44742</v>
      </c>
      <c r="Q104" s="27" t="s">
        <v>705</v>
      </c>
      <c r="R104" s="9">
        <f ca="1">+IF(Tabla2[[#This Row],[ESTADO ACTUAL DEL CONTRATO ]]="LIQUIDADO","OK",Tabla2[[#This Row],[FECHA DE TERMINACIÓN  DEL CONTRATO ]]-$Q$1)</f>
        <v>-571</v>
      </c>
      <c r="S104" s="7">
        <v>44926</v>
      </c>
      <c r="T104" s="27"/>
      <c r="U104" s="29" t="s">
        <v>99</v>
      </c>
      <c r="V104" s="29" t="s">
        <v>99</v>
      </c>
      <c r="W104" s="29" t="s">
        <v>99</v>
      </c>
      <c r="X104" s="29" t="s">
        <v>100</v>
      </c>
      <c r="Y104" s="27" t="s">
        <v>44</v>
      </c>
      <c r="Z104" s="27" t="s">
        <v>101</v>
      </c>
      <c r="AA104" s="29" t="s">
        <v>128</v>
      </c>
      <c r="AB104" s="29"/>
      <c r="AC104" s="29"/>
      <c r="AD104" s="29"/>
      <c r="AE104" s="29"/>
      <c r="AF104" s="29" t="s">
        <v>99</v>
      </c>
      <c r="AG104" s="30" t="s">
        <v>706</v>
      </c>
      <c r="AH104" s="29" t="s">
        <v>99</v>
      </c>
      <c r="AI104" s="6">
        <v>44708</v>
      </c>
      <c r="AJ104" s="29" t="s">
        <v>99</v>
      </c>
      <c r="AK104" s="7">
        <f>+Tabla2[[#This Row],[FECHA DE TERMINACIÓN  DEL CONTRATO ]]+120</f>
        <v>45046</v>
      </c>
      <c r="AL104" s="7">
        <f>+Tabla2[[#This Row],[OPORTUNIDAD PARA LIQUIDADAR BILATERALMENTE]]+60</f>
        <v>45106</v>
      </c>
      <c r="AM104" s="7">
        <f>+Tabla2[[#This Row],[OPORTUNIDAD PARA LIQUIDAR UNILATERALMENTE]]+720</f>
        <v>45826</v>
      </c>
      <c r="AN104" s="27" t="s">
        <v>699</v>
      </c>
    </row>
    <row r="105" spans="1:40" ht="45" x14ac:dyDescent="0.25">
      <c r="A105" s="27" t="s">
        <v>86</v>
      </c>
      <c r="B105" s="27" t="s">
        <v>707</v>
      </c>
      <c r="C105" s="7">
        <v>44743</v>
      </c>
      <c r="D105" s="27" t="s">
        <v>243</v>
      </c>
      <c r="E105" s="9">
        <v>43598197</v>
      </c>
      <c r="F105" s="27" t="s">
        <v>708</v>
      </c>
      <c r="G105" s="27" t="s">
        <v>709</v>
      </c>
      <c r="H105" s="27"/>
      <c r="I105" s="43"/>
      <c r="J105" s="27"/>
      <c r="K105" s="27" t="s">
        <v>4</v>
      </c>
      <c r="L105" s="27" t="s">
        <v>27</v>
      </c>
      <c r="M105" s="27" t="s">
        <v>18</v>
      </c>
      <c r="N105" s="37">
        <f ca="1">+IF(Tabla2[[#This Row],[DÍAS PENDIENTES DE EJECUCIÓN]]&lt;=0,1,($Q$1-Tabla2[[#This Row],[FECHA ACTA DE INICIO]])/(Tabla2[[#This Row],[FECHA DE TERMINACIÓN  DEL CONTRATO ]]-Tabla2[[#This Row],[FECHA ACTA DE INICIO]]))</f>
        <v>1</v>
      </c>
      <c r="O105" s="10">
        <v>25928406</v>
      </c>
      <c r="P105" s="7">
        <v>44743</v>
      </c>
      <c r="Q105" s="27" t="s">
        <v>705</v>
      </c>
      <c r="R105" s="9">
        <f ca="1">+IF(Tabla2[[#This Row],[ESTADO ACTUAL DEL CONTRATO ]]="LIQUIDADO","OK",Tabla2[[#This Row],[FECHA DE TERMINACIÓN  DEL CONTRATO ]]-$Q$1)</f>
        <v>-571</v>
      </c>
      <c r="S105" s="7">
        <v>44926</v>
      </c>
      <c r="T105" s="27"/>
      <c r="U105" s="29" t="s">
        <v>99</v>
      </c>
      <c r="V105" s="29" t="s">
        <v>99</v>
      </c>
      <c r="W105" s="29" t="s">
        <v>99</v>
      </c>
      <c r="X105" s="27" t="s">
        <v>710</v>
      </c>
      <c r="Y105" s="27" t="s">
        <v>41</v>
      </c>
      <c r="Z105" s="27" t="s">
        <v>101</v>
      </c>
      <c r="AA105" s="29" t="s">
        <v>246</v>
      </c>
      <c r="AB105" s="29"/>
      <c r="AC105" s="29"/>
      <c r="AD105" s="29"/>
      <c r="AE105" s="29"/>
      <c r="AF105" s="29" t="s">
        <v>99</v>
      </c>
      <c r="AG105" s="30" t="s">
        <v>711</v>
      </c>
      <c r="AH105" s="29" t="s">
        <v>99</v>
      </c>
      <c r="AI105" s="6">
        <v>44743</v>
      </c>
      <c r="AJ105" s="29" t="s">
        <v>99</v>
      </c>
      <c r="AK105" s="6">
        <f>+Tabla2[[#This Row],[FECHA DE TERMINACIÓN  DEL CONTRATO ]]+120</f>
        <v>45046</v>
      </c>
      <c r="AL105" s="6">
        <f>+Tabla2[[#This Row],[OPORTUNIDAD PARA LIQUIDADAR BILATERALMENTE]]+60</f>
        <v>45106</v>
      </c>
      <c r="AM105" s="6">
        <f>+Tabla2[[#This Row],[OPORTUNIDAD PARA LIQUIDAR UNILATERALMENTE]]+720</f>
        <v>45826</v>
      </c>
      <c r="AN105" s="27" t="s">
        <v>99</v>
      </c>
    </row>
    <row r="106" spans="1:40" ht="45" x14ac:dyDescent="0.25">
      <c r="A106" s="27" t="s">
        <v>86</v>
      </c>
      <c r="B106" s="27" t="s">
        <v>712</v>
      </c>
      <c r="C106" s="7">
        <v>44743</v>
      </c>
      <c r="D106" s="27" t="s">
        <v>713</v>
      </c>
      <c r="E106" s="9">
        <v>43617401</v>
      </c>
      <c r="F106" s="27" t="s">
        <v>379</v>
      </c>
      <c r="G106" s="27" t="s">
        <v>714</v>
      </c>
      <c r="H106" s="27"/>
      <c r="I106" s="43"/>
      <c r="J106" s="27"/>
      <c r="K106" s="27" t="s">
        <v>4</v>
      </c>
      <c r="L106" s="27" t="s">
        <v>27</v>
      </c>
      <c r="M106" s="27" t="s">
        <v>18</v>
      </c>
      <c r="N106" s="37">
        <f ca="1">+IF(Tabla2[[#This Row],[DÍAS PENDIENTES DE EJECUCIÓN]]&lt;=0,1,($Q$1-Tabla2[[#This Row],[FECHA ACTA DE INICIO]])/(Tabla2[[#This Row],[FECHA DE TERMINACIÓN  DEL CONTRATO ]]-Tabla2[[#This Row],[FECHA ACTA DE INICIO]]))</f>
        <v>1</v>
      </c>
      <c r="O106" s="10">
        <v>19129362</v>
      </c>
      <c r="P106" s="7">
        <v>44743</v>
      </c>
      <c r="Q106" s="27" t="s">
        <v>705</v>
      </c>
      <c r="R106" s="9">
        <f ca="1">+IF(Tabla2[[#This Row],[ESTADO ACTUAL DEL CONTRATO ]]="LIQUIDADO","OK",Tabla2[[#This Row],[FECHA DE TERMINACIÓN  DEL CONTRATO ]]-$Q$1)</f>
        <v>-571</v>
      </c>
      <c r="S106" s="7">
        <v>44926</v>
      </c>
      <c r="T106" s="27"/>
      <c r="U106" s="29" t="s">
        <v>99</v>
      </c>
      <c r="V106" s="29" t="s">
        <v>99</v>
      </c>
      <c r="W106" s="29" t="s">
        <v>99</v>
      </c>
      <c r="X106" s="27" t="s">
        <v>710</v>
      </c>
      <c r="Y106" s="27" t="s">
        <v>29</v>
      </c>
      <c r="Z106" s="27" t="s">
        <v>101</v>
      </c>
      <c r="AA106" s="27" t="s">
        <v>169</v>
      </c>
      <c r="AB106" s="27"/>
      <c r="AC106" s="27"/>
      <c r="AD106" s="27"/>
      <c r="AE106" s="27"/>
      <c r="AF106" s="29" t="s">
        <v>99</v>
      </c>
      <c r="AG106" s="30" t="s">
        <v>715</v>
      </c>
      <c r="AH106" s="29" t="s">
        <v>99</v>
      </c>
      <c r="AI106" s="6">
        <v>44743</v>
      </c>
      <c r="AJ106" s="29" t="s">
        <v>99</v>
      </c>
      <c r="AK106" s="6">
        <f>+Tabla2[[#This Row],[FECHA DE TERMINACIÓN  DEL CONTRATO ]]+120</f>
        <v>45046</v>
      </c>
      <c r="AL106" s="6">
        <f>+Tabla2[[#This Row],[OPORTUNIDAD PARA LIQUIDADAR BILATERALMENTE]]+60</f>
        <v>45106</v>
      </c>
      <c r="AM106" s="6">
        <f>+Tabla2[[#This Row],[OPORTUNIDAD PARA LIQUIDAR UNILATERALMENTE]]+720</f>
        <v>45826</v>
      </c>
      <c r="AN106" s="27" t="s">
        <v>99</v>
      </c>
    </row>
    <row r="107" spans="1:40" ht="45" x14ac:dyDescent="0.25">
      <c r="A107" s="27" t="s">
        <v>86</v>
      </c>
      <c r="B107" s="27" t="s">
        <v>716</v>
      </c>
      <c r="C107" s="7">
        <v>44743</v>
      </c>
      <c r="D107" s="27" t="s">
        <v>717</v>
      </c>
      <c r="E107" s="9">
        <v>43160884</v>
      </c>
      <c r="F107" s="27" t="s">
        <v>288</v>
      </c>
      <c r="G107" s="27" t="s">
        <v>718</v>
      </c>
      <c r="H107" s="27"/>
      <c r="I107" s="43"/>
      <c r="J107" s="27"/>
      <c r="K107" s="27" t="s">
        <v>4</v>
      </c>
      <c r="L107" s="27" t="s">
        <v>27</v>
      </c>
      <c r="M107" s="27" t="s">
        <v>18</v>
      </c>
      <c r="N107" s="37">
        <f ca="1">+IF(Tabla2[[#This Row],[DÍAS PENDIENTES DE EJECUCIÓN]]&lt;=0,1,($Q$1-Tabla2[[#This Row],[FECHA ACTA DE INICIO]])/(Tabla2[[#This Row],[FECHA DE TERMINACIÓN  DEL CONTRATO ]]-Tabla2[[#This Row],[FECHA ACTA DE INICIO]]))</f>
        <v>1</v>
      </c>
      <c r="O107" s="10">
        <v>40104522</v>
      </c>
      <c r="P107" s="7">
        <v>44743</v>
      </c>
      <c r="Q107" s="27" t="s">
        <v>705</v>
      </c>
      <c r="R107" s="9">
        <f ca="1">+IF(Tabla2[[#This Row],[ESTADO ACTUAL DEL CONTRATO ]]="LIQUIDADO","OK",Tabla2[[#This Row],[FECHA DE TERMINACIÓN  DEL CONTRATO ]]-$Q$1)</f>
        <v>-571</v>
      </c>
      <c r="S107" s="7">
        <v>44926</v>
      </c>
      <c r="T107" s="27"/>
      <c r="U107" s="29" t="s">
        <v>99</v>
      </c>
      <c r="V107" s="29" t="s">
        <v>99</v>
      </c>
      <c r="W107" s="29" t="s">
        <v>99</v>
      </c>
      <c r="X107" s="27" t="s">
        <v>710</v>
      </c>
      <c r="Y107" s="27" t="s">
        <v>38</v>
      </c>
      <c r="Z107" s="27" t="s">
        <v>101</v>
      </c>
      <c r="AA107" s="27"/>
      <c r="AB107" s="27"/>
      <c r="AC107" s="27"/>
      <c r="AD107" s="27"/>
      <c r="AE107" s="27"/>
      <c r="AF107" s="29" t="s">
        <v>99</v>
      </c>
      <c r="AG107" s="30" t="s">
        <v>719</v>
      </c>
      <c r="AH107" s="29" t="s">
        <v>99</v>
      </c>
      <c r="AI107" s="6">
        <v>44743</v>
      </c>
      <c r="AJ107" s="29" t="s">
        <v>99</v>
      </c>
      <c r="AK107" s="6">
        <f>+Tabla2[[#This Row],[FECHA DE TERMINACIÓN  DEL CONTRATO ]]+120</f>
        <v>45046</v>
      </c>
      <c r="AL107" s="6">
        <f>+Tabla2[[#This Row],[OPORTUNIDAD PARA LIQUIDADAR BILATERALMENTE]]+60</f>
        <v>45106</v>
      </c>
      <c r="AM107" s="6">
        <f>+Tabla2[[#This Row],[OPORTUNIDAD PARA LIQUIDAR UNILATERALMENTE]]+720</f>
        <v>45826</v>
      </c>
      <c r="AN107" s="27" t="s">
        <v>99</v>
      </c>
    </row>
    <row r="108" spans="1:40" ht="45" x14ac:dyDescent="0.25">
      <c r="A108" s="27" t="s">
        <v>86</v>
      </c>
      <c r="B108" s="27" t="s">
        <v>720</v>
      </c>
      <c r="C108" s="7">
        <v>44743</v>
      </c>
      <c r="D108" s="27" t="s">
        <v>337</v>
      </c>
      <c r="E108" s="9">
        <v>1116254457</v>
      </c>
      <c r="F108" s="27" t="s">
        <v>721</v>
      </c>
      <c r="G108" s="27" t="s">
        <v>722</v>
      </c>
      <c r="H108" s="27"/>
      <c r="I108" s="43"/>
      <c r="J108" s="27"/>
      <c r="K108" s="27" t="s">
        <v>4</v>
      </c>
      <c r="L108" s="27" t="s">
        <v>27</v>
      </c>
      <c r="M108" s="27" t="s">
        <v>18</v>
      </c>
      <c r="N108" s="37">
        <f ca="1">+IF(Tabla2[[#This Row],[DÍAS PENDIENTES DE EJECUCIÓN]]&lt;=0,1,($Q$1-Tabla2[[#This Row],[FECHA ACTA DE INICIO]])/(Tabla2[[#This Row],[FECHA DE TERMINACIÓN  DEL CONTRATO ]]-Tabla2[[#This Row],[FECHA ACTA DE INICIO]]))</f>
        <v>1</v>
      </c>
      <c r="O108" s="10">
        <v>19129362</v>
      </c>
      <c r="P108" s="7">
        <v>44743</v>
      </c>
      <c r="Q108" s="27" t="s">
        <v>705</v>
      </c>
      <c r="R108" s="9">
        <f ca="1">+IF(Tabla2[[#This Row],[ESTADO ACTUAL DEL CONTRATO ]]="LIQUIDADO","OK",Tabla2[[#This Row],[FECHA DE TERMINACIÓN  DEL CONTRATO ]]-$Q$1)</f>
        <v>-571</v>
      </c>
      <c r="S108" s="7">
        <v>44926</v>
      </c>
      <c r="T108" s="27"/>
      <c r="U108" s="29" t="s">
        <v>99</v>
      </c>
      <c r="V108" s="29" t="s">
        <v>99</v>
      </c>
      <c r="W108" s="29" t="s">
        <v>99</v>
      </c>
      <c r="X108" s="27" t="s">
        <v>111</v>
      </c>
      <c r="Y108" s="27" t="s">
        <v>23</v>
      </c>
      <c r="Z108" s="27" t="s">
        <v>101</v>
      </c>
      <c r="AA108" s="27" t="s">
        <v>299</v>
      </c>
      <c r="AB108" s="27"/>
      <c r="AC108" s="27"/>
      <c r="AD108" s="27"/>
      <c r="AE108" s="27"/>
      <c r="AF108" s="29" t="s">
        <v>99</v>
      </c>
      <c r="AG108" s="30" t="s">
        <v>723</v>
      </c>
      <c r="AH108" s="29" t="s">
        <v>99</v>
      </c>
      <c r="AI108" s="6">
        <v>44743</v>
      </c>
      <c r="AJ108" s="29" t="s">
        <v>99</v>
      </c>
      <c r="AK108" s="6">
        <f>+Tabla2[[#This Row],[FECHA DE TERMINACIÓN  DEL CONTRATO ]]+120</f>
        <v>45046</v>
      </c>
      <c r="AL108" s="6">
        <f>+Tabla2[[#This Row],[OPORTUNIDAD PARA LIQUIDADAR BILATERALMENTE]]+60</f>
        <v>45106</v>
      </c>
      <c r="AM108" s="6">
        <f>+Tabla2[[#This Row],[OPORTUNIDAD PARA LIQUIDAR UNILATERALMENTE]]+720</f>
        <v>45826</v>
      </c>
      <c r="AN108" s="27" t="s">
        <v>99</v>
      </c>
    </row>
    <row r="109" spans="1:40" ht="45" x14ac:dyDescent="0.25">
      <c r="A109" s="27" t="s">
        <v>86</v>
      </c>
      <c r="B109" s="27" t="s">
        <v>724</v>
      </c>
      <c r="C109" s="7">
        <v>44743</v>
      </c>
      <c r="D109" s="27" t="s">
        <v>725</v>
      </c>
      <c r="E109" s="9">
        <v>1152198407</v>
      </c>
      <c r="F109" s="27" t="s">
        <v>726</v>
      </c>
      <c r="G109" s="27" t="s">
        <v>727</v>
      </c>
      <c r="H109" s="27"/>
      <c r="I109" s="43"/>
      <c r="J109" s="27"/>
      <c r="K109" s="27" t="s">
        <v>4</v>
      </c>
      <c r="L109" s="27" t="s">
        <v>27</v>
      </c>
      <c r="M109" s="27" t="s">
        <v>18</v>
      </c>
      <c r="N109" s="37">
        <f ca="1">+IF(Tabla2[[#This Row],[DÍAS PENDIENTES DE EJECUCIÓN]]&lt;=0,1,($Q$1-Tabla2[[#This Row],[FECHA ACTA DE INICIO]])/(Tabla2[[#This Row],[FECHA DE TERMINACIÓN  DEL CONTRATO ]]-Tabla2[[#This Row],[FECHA ACTA DE INICIO]]))</f>
        <v>1</v>
      </c>
      <c r="O109" s="10">
        <v>25928406</v>
      </c>
      <c r="P109" s="7">
        <v>44743</v>
      </c>
      <c r="Q109" s="27" t="s">
        <v>705</v>
      </c>
      <c r="R109" s="9">
        <f ca="1">+IF(Tabla2[[#This Row],[ESTADO ACTUAL DEL CONTRATO ]]="LIQUIDADO","OK",Tabla2[[#This Row],[FECHA DE TERMINACIÓN  DEL CONTRATO ]]-$Q$1)</f>
        <v>-571</v>
      </c>
      <c r="S109" s="7">
        <v>44926</v>
      </c>
      <c r="T109" s="27"/>
      <c r="U109" s="29" t="s">
        <v>99</v>
      </c>
      <c r="V109" s="29" t="s">
        <v>99</v>
      </c>
      <c r="W109" s="29" t="s">
        <v>99</v>
      </c>
      <c r="X109" s="27" t="s">
        <v>710</v>
      </c>
      <c r="Y109" s="27" t="s">
        <v>15</v>
      </c>
      <c r="Z109" s="27" t="s">
        <v>101</v>
      </c>
      <c r="AA109" s="27" t="s">
        <v>240</v>
      </c>
      <c r="AB109" s="27"/>
      <c r="AC109" s="27"/>
      <c r="AD109" s="27"/>
      <c r="AE109" s="27"/>
      <c r="AF109" s="29" t="s">
        <v>99</v>
      </c>
      <c r="AG109" s="30" t="s">
        <v>728</v>
      </c>
      <c r="AH109" s="29" t="s">
        <v>99</v>
      </c>
      <c r="AI109" s="6">
        <v>44743</v>
      </c>
      <c r="AJ109" s="29" t="s">
        <v>99</v>
      </c>
      <c r="AK109" s="6">
        <f>+Tabla2[[#This Row],[FECHA DE TERMINACIÓN  DEL CONTRATO ]]+120</f>
        <v>45046</v>
      </c>
      <c r="AL109" s="6">
        <f>+Tabla2[[#This Row],[OPORTUNIDAD PARA LIQUIDADAR BILATERALMENTE]]+60</f>
        <v>45106</v>
      </c>
      <c r="AM109" s="6">
        <f>+Tabla2[[#This Row],[OPORTUNIDAD PARA LIQUIDAR UNILATERALMENTE]]+720</f>
        <v>45826</v>
      </c>
      <c r="AN109" s="27" t="s">
        <v>99</v>
      </c>
    </row>
    <row r="110" spans="1:40" ht="45" x14ac:dyDescent="0.25">
      <c r="A110" s="27" t="s">
        <v>86</v>
      </c>
      <c r="B110" s="27" t="s">
        <v>729</v>
      </c>
      <c r="C110" s="7">
        <v>44743</v>
      </c>
      <c r="D110" s="27" t="s">
        <v>378</v>
      </c>
      <c r="E110" s="9">
        <v>1020461199</v>
      </c>
      <c r="F110" s="27" t="s">
        <v>730</v>
      </c>
      <c r="G110" s="27" t="s">
        <v>731</v>
      </c>
      <c r="H110" s="27"/>
      <c r="I110" s="43"/>
      <c r="J110" s="27"/>
      <c r="K110" s="27" t="s">
        <v>4</v>
      </c>
      <c r="L110" s="27" t="s">
        <v>27</v>
      </c>
      <c r="M110" s="27" t="s">
        <v>18</v>
      </c>
      <c r="N110" s="37">
        <f ca="1">+IF(Tabla2[[#This Row],[DÍAS PENDIENTES DE EJECUCIÓN]]&lt;=0,1,($Q$1-Tabla2[[#This Row],[FECHA ACTA DE INICIO]])/(Tabla2[[#This Row],[FECHA DE TERMINACIÓN  DEL CONTRATO ]]-Tabla2[[#This Row],[FECHA ACTA DE INICIO]]))</f>
        <v>1</v>
      </c>
      <c r="O110" s="10">
        <v>19129362</v>
      </c>
      <c r="P110" s="7">
        <v>44743</v>
      </c>
      <c r="Q110" s="27" t="s">
        <v>705</v>
      </c>
      <c r="R110" s="9">
        <f ca="1">+IF(Tabla2[[#This Row],[ESTADO ACTUAL DEL CONTRATO ]]="LIQUIDADO","OK",Tabla2[[#This Row],[FECHA DE TERMINACIÓN  DEL CONTRATO ]]-$Q$1)</f>
        <v>-571</v>
      </c>
      <c r="S110" s="7">
        <v>44926</v>
      </c>
      <c r="T110" s="27"/>
      <c r="U110" s="29" t="s">
        <v>99</v>
      </c>
      <c r="V110" s="29" t="s">
        <v>99</v>
      </c>
      <c r="W110" s="29" t="s">
        <v>99</v>
      </c>
      <c r="X110" s="27" t="s">
        <v>111</v>
      </c>
      <c r="Y110" s="27" t="s">
        <v>29</v>
      </c>
      <c r="Z110" s="27" t="s">
        <v>101</v>
      </c>
      <c r="AA110" s="27" t="s">
        <v>169</v>
      </c>
      <c r="AB110" s="27"/>
      <c r="AC110" s="27"/>
      <c r="AD110" s="27"/>
      <c r="AE110" s="27"/>
      <c r="AF110" s="29" t="s">
        <v>99</v>
      </c>
      <c r="AG110" s="30" t="s">
        <v>732</v>
      </c>
      <c r="AH110" s="29" t="s">
        <v>99</v>
      </c>
      <c r="AI110" s="6">
        <v>44743</v>
      </c>
      <c r="AJ110" s="29" t="s">
        <v>99</v>
      </c>
      <c r="AK110" s="6">
        <f>+Tabla2[[#This Row],[FECHA DE TERMINACIÓN  DEL CONTRATO ]]+120</f>
        <v>45046</v>
      </c>
      <c r="AL110" s="6">
        <f>+Tabla2[[#This Row],[OPORTUNIDAD PARA LIQUIDADAR BILATERALMENTE]]+60</f>
        <v>45106</v>
      </c>
      <c r="AM110" s="6">
        <f>+Tabla2[[#This Row],[OPORTUNIDAD PARA LIQUIDAR UNILATERALMENTE]]+720</f>
        <v>45826</v>
      </c>
      <c r="AN110" s="27" t="s">
        <v>99</v>
      </c>
    </row>
    <row r="111" spans="1:40" ht="45" x14ac:dyDescent="0.25">
      <c r="A111" s="27" t="s">
        <v>86</v>
      </c>
      <c r="B111" s="27" t="s">
        <v>733</v>
      </c>
      <c r="C111" s="7">
        <v>44743</v>
      </c>
      <c r="D111" s="27" t="s">
        <v>734</v>
      </c>
      <c r="E111" s="9">
        <v>21853748</v>
      </c>
      <c r="F111" s="27" t="s">
        <v>383</v>
      </c>
      <c r="G111" s="27" t="s">
        <v>735</v>
      </c>
      <c r="H111" s="27"/>
      <c r="I111" s="43"/>
      <c r="J111" s="27"/>
      <c r="K111" s="27" t="s">
        <v>4</v>
      </c>
      <c r="L111" s="27" t="s">
        <v>27</v>
      </c>
      <c r="M111" s="27" t="s">
        <v>28</v>
      </c>
      <c r="N111" s="37">
        <v>0.67</v>
      </c>
      <c r="O111" s="10">
        <v>22928850</v>
      </c>
      <c r="P111" s="7">
        <v>44743</v>
      </c>
      <c r="Q111" s="27" t="s">
        <v>705</v>
      </c>
      <c r="R111" s="9" t="str">
        <f>+IF(Tabla2[[#This Row],[ESTADO ACTUAL DEL CONTRATO ]]="LIQUIDADO","OK",Tabla2[[#This Row],[FECHA DE TERMINACIÓN  DEL CONTRATO ]]-$Q$1)</f>
        <v>OK</v>
      </c>
      <c r="S111" s="7">
        <v>44926</v>
      </c>
      <c r="T111" s="7">
        <v>44865</v>
      </c>
      <c r="U111" s="29" t="s">
        <v>99</v>
      </c>
      <c r="V111" s="29" t="s">
        <v>99</v>
      </c>
      <c r="W111" s="29" t="s">
        <v>99</v>
      </c>
      <c r="X111" s="27" t="s">
        <v>111</v>
      </c>
      <c r="Y111" s="27" t="s">
        <v>29</v>
      </c>
      <c r="Z111" s="27" t="s">
        <v>101</v>
      </c>
      <c r="AA111" s="27"/>
      <c r="AB111" s="27"/>
      <c r="AC111" s="27"/>
      <c r="AD111" s="27"/>
      <c r="AE111" s="27"/>
      <c r="AF111" s="29" t="s">
        <v>99</v>
      </c>
      <c r="AG111" s="30" t="s">
        <v>736</v>
      </c>
      <c r="AH111" s="29" t="s">
        <v>99</v>
      </c>
      <c r="AI111" s="6">
        <v>44743</v>
      </c>
      <c r="AJ111" s="29" t="s">
        <v>99</v>
      </c>
      <c r="AK111" s="6">
        <f>+Tabla2[[#This Row],[FECHA DE TERMINACIÓN  DEL CONTRATO ]]+120</f>
        <v>45046</v>
      </c>
      <c r="AL111" s="6">
        <f>+Tabla2[[#This Row],[OPORTUNIDAD PARA LIQUIDADAR BILATERALMENTE]]+60</f>
        <v>45106</v>
      </c>
      <c r="AM111" s="6">
        <f>+Tabla2[[#This Row],[OPORTUNIDAD PARA LIQUIDAR UNILATERALMENTE]]+720</f>
        <v>45826</v>
      </c>
      <c r="AN111" s="27" t="s">
        <v>99</v>
      </c>
    </row>
    <row r="112" spans="1:40" ht="45" x14ac:dyDescent="0.25">
      <c r="A112" s="27" t="s">
        <v>86</v>
      </c>
      <c r="B112" s="27" t="s">
        <v>737</v>
      </c>
      <c r="C112" s="7">
        <v>44743</v>
      </c>
      <c r="D112" s="27" t="s">
        <v>738</v>
      </c>
      <c r="E112" s="9">
        <v>70114463</v>
      </c>
      <c r="F112" s="27" t="s">
        <v>739</v>
      </c>
      <c r="G112" s="27" t="s">
        <v>740</v>
      </c>
      <c r="H112" s="27"/>
      <c r="I112" s="43"/>
      <c r="J112" s="27"/>
      <c r="K112" s="27" t="s">
        <v>4</v>
      </c>
      <c r="L112" s="27" t="s">
        <v>27</v>
      </c>
      <c r="M112" s="27" t="s">
        <v>18</v>
      </c>
      <c r="N112" s="37">
        <f ca="1">+IF(Tabla2[[#This Row],[DÍAS PENDIENTES DE EJECUCIÓN]]&lt;=0,1,($Q$1-Tabla2[[#This Row],[FECHA ACTA DE INICIO]])/(Tabla2[[#This Row],[FECHA DE TERMINACIÓN  DEL CONTRATO ]]-Tabla2[[#This Row],[FECHA ACTA DE INICIO]]))</f>
        <v>1</v>
      </c>
      <c r="O112" s="10">
        <v>15264108</v>
      </c>
      <c r="P112" s="7">
        <v>44743</v>
      </c>
      <c r="Q112" s="27" t="s">
        <v>705</v>
      </c>
      <c r="R112" s="9">
        <f ca="1">+IF(Tabla2[[#This Row],[ESTADO ACTUAL DEL CONTRATO ]]="LIQUIDADO","OK",Tabla2[[#This Row],[FECHA DE TERMINACIÓN  DEL CONTRATO ]]-$Q$1)</f>
        <v>-571</v>
      </c>
      <c r="S112" s="7">
        <v>44926</v>
      </c>
      <c r="T112" s="27"/>
      <c r="U112" s="29" t="s">
        <v>99</v>
      </c>
      <c r="V112" s="29" t="s">
        <v>99</v>
      </c>
      <c r="W112" s="29" t="s">
        <v>99</v>
      </c>
      <c r="X112" s="27" t="s">
        <v>111</v>
      </c>
      <c r="Y112" s="27" t="s">
        <v>29</v>
      </c>
      <c r="Z112" s="27" t="s">
        <v>101</v>
      </c>
      <c r="AA112" s="27" t="s">
        <v>169</v>
      </c>
      <c r="AB112" s="27"/>
      <c r="AC112" s="27"/>
      <c r="AD112" s="27"/>
      <c r="AE112" s="27"/>
      <c r="AF112" s="29" t="s">
        <v>99</v>
      </c>
      <c r="AG112" s="30" t="s">
        <v>741</v>
      </c>
      <c r="AH112" s="29" t="s">
        <v>99</v>
      </c>
      <c r="AI112" s="6">
        <v>44743</v>
      </c>
      <c r="AJ112" s="29" t="s">
        <v>99</v>
      </c>
      <c r="AK112" s="6">
        <f>+Tabla2[[#This Row],[FECHA DE TERMINACIÓN  DEL CONTRATO ]]+120</f>
        <v>45046</v>
      </c>
      <c r="AL112" s="6">
        <f>+Tabla2[[#This Row],[OPORTUNIDAD PARA LIQUIDADAR BILATERALMENTE]]+60</f>
        <v>45106</v>
      </c>
      <c r="AM112" s="6">
        <f>+Tabla2[[#This Row],[OPORTUNIDAD PARA LIQUIDAR UNILATERALMENTE]]+720</f>
        <v>45826</v>
      </c>
      <c r="AN112" s="27" t="s">
        <v>99</v>
      </c>
    </row>
    <row r="113" spans="1:40" ht="45" x14ac:dyDescent="0.25">
      <c r="A113" s="27" t="s">
        <v>86</v>
      </c>
      <c r="B113" s="27" t="s">
        <v>742</v>
      </c>
      <c r="C113" s="7">
        <v>44743</v>
      </c>
      <c r="D113" s="27" t="s">
        <v>743</v>
      </c>
      <c r="E113" s="9">
        <v>1214729156</v>
      </c>
      <c r="F113" s="27" t="s">
        <v>503</v>
      </c>
      <c r="G113" s="27" t="s">
        <v>744</v>
      </c>
      <c r="H113" s="27"/>
      <c r="I113" s="43"/>
      <c r="J113" s="27"/>
      <c r="K113" s="27" t="s">
        <v>4</v>
      </c>
      <c r="L113" s="27" t="s">
        <v>27</v>
      </c>
      <c r="M113" s="27" t="s">
        <v>18</v>
      </c>
      <c r="N113" s="37">
        <f ca="1">+IF(Tabla2[[#This Row],[DÍAS PENDIENTES DE EJECUCIÓN]]&lt;=0,1,($Q$1-Tabla2[[#This Row],[FECHA ACTA DE INICIO]])/(Tabla2[[#This Row],[FECHA DE TERMINACIÓN  DEL CONTRATO ]]-Tabla2[[#This Row],[FECHA ACTA DE INICIO]]))</f>
        <v>1</v>
      </c>
      <c r="O113" s="10">
        <v>19129362</v>
      </c>
      <c r="P113" s="7">
        <v>44743</v>
      </c>
      <c r="Q113" s="27" t="s">
        <v>705</v>
      </c>
      <c r="R113" s="9">
        <f ca="1">+IF(Tabla2[[#This Row],[ESTADO ACTUAL DEL CONTRATO ]]="LIQUIDADO","OK",Tabla2[[#This Row],[FECHA DE TERMINACIÓN  DEL CONTRATO ]]-$Q$1)</f>
        <v>-571</v>
      </c>
      <c r="S113" s="7">
        <v>44926</v>
      </c>
      <c r="T113" s="27"/>
      <c r="U113" s="29" t="s">
        <v>99</v>
      </c>
      <c r="V113" s="29" t="s">
        <v>99</v>
      </c>
      <c r="W113" s="29" t="s">
        <v>99</v>
      </c>
      <c r="X113" s="27" t="s">
        <v>710</v>
      </c>
      <c r="Y113" s="27" t="s">
        <v>38</v>
      </c>
      <c r="Z113" s="27" t="s">
        <v>101</v>
      </c>
      <c r="AA113" s="27" t="s">
        <v>745</v>
      </c>
      <c r="AB113" s="27"/>
      <c r="AC113" s="27"/>
      <c r="AD113" s="27"/>
      <c r="AE113" s="27"/>
      <c r="AF113" s="29" t="s">
        <v>99</v>
      </c>
      <c r="AG113" s="30" t="s">
        <v>746</v>
      </c>
      <c r="AH113" s="29" t="s">
        <v>99</v>
      </c>
      <c r="AI113" s="6">
        <v>44743</v>
      </c>
      <c r="AJ113" s="29" t="s">
        <v>99</v>
      </c>
      <c r="AK113" s="6">
        <f>+Tabla2[[#This Row],[FECHA DE TERMINACIÓN  DEL CONTRATO ]]+120</f>
        <v>45046</v>
      </c>
      <c r="AL113" s="6">
        <f>+Tabla2[[#This Row],[OPORTUNIDAD PARA LIQUIDADAR BILATERALMENTE]]+60</f>
        <v>45106</v>
      </c>
      <c r="AM113" s="6">
        <f>+Tabla2[[#This Row],[OPORTUNIDAD PARA LIQUIDAR UNILATERALMENTE]]+720</f>
        <v>45826</v>
      </c>
      <c r="AN113" s="27" t="s">
        <v>99</v>
      </c>
    </row>
    <row r="114" spans="1:40" ht="45" x14ac:dyDescent="0.25">
      <c r="A114" s="27" t="s">
        <v>86</v>
      </c>
      <c r="B114" s="27" t="s">
        <v>747</v>
      </c>
      <c r="C114" s="7">
        <v>44743</v>
      </c>
      <c r="D114" s="27" t="s">
        <v>748</v>
      </c>
      <c r="E114" s="9">
        <v>8431365</v>
      </c>
      <c r="F114" s="27" t="s">
        <v>749</v>
      </c>
      <c r="G114" s="27" t="s">
        <v>750</v>
      </c>
      <c r="H114" s="27"/>
      <c r="I114" s="43"/>
      <c r="J114" s="27"/>
      <c r="K114" s="27" t="s">
        <v>4</v>
      </c>
      <c r="L114" s="27" t="s">
        <v>27</v>
      </c>
      <c r="M114" s="27" t="s">
        <v>28</v>
      </c>
      <c r="N114" s="37">
        <v>0.18</v>
      </c>
      <c r="O114" s="10">
        <v>45000000</v>
      </c>
      <c r="P114" s="7">
        <v>44743</v>
      </c>
      <c r="Q114" s="27" t="s">
        <v>705</v>
      </c>
      <c r="R114" s="9" t="str">
        <f>+IF(Tabla2[[#This Row],[ESTADO ACTUAL DEL CONTRATO ]]="LIQUIDADO","OK",Tabla2[[#This Row],[FECHA DE TERMINACIÓN  DEL CONTRATO ]]-$Q$1)</f>
        <v>OK</v>
      </c>
      <c r="S114" s="7">
        <v>44926</v>
      </c>
      <c r="T114" s="7">
        <v>44776</v>
      </c>
      <c r="U114" s="29" t="s">
        <v>99</v>
      </c>
      <c r="V114" s="29" t="s">
        <v>99</v>
      </c>
      <c r="W114" s="29" t="s">
        <v>99</v>
      </c>
      <c r="X114" s="27" t="s">
        <v>111</v>
      </c>
      <c r="Y114" s="27" t="s">
        <v>7</v>
      </c>
      <c r="Z114" s="27" t="s">
        <v>101</v>
      </c>
      <c r="AA114" s="27"/>
      <c r="AB114" s="27"/>
      <c r="AC114" s="27"/>
      <c r="AD114" s="27"/>
      <c r="AE114" s="27"/>
      <c r="AF114" s="29" t="s">
        <v>99</v>
      </c>
      <c r="AG114" s="30" t="s">
        <v>751</v>
      </c>
      <c r="AH114" s="29" t="s">
        <v>99</v>
      </c>
      <c r="AI114" s="6">
        <v>44743</v>
      </c>
      <c r="AJ114" s="29" t="s">
        <v>99</v>
      </c>
      <c r="AK114" s="6">
        <f>+Tabla2[[#This Row],[FECHA DE TERMINACIÓN  DEL CONTRATO ]]+120</f>
        <v>45046</v>
      </c>
      <c r="AL114" s="6">
        <f>+Tabla2[[#This Row],[OPORTUNIDAD PARA LIQUIDADAR BILATERALMENTE]]+60</f>
        <v>45106</v>
      </c>
      <c r="AM114" s="6">
        <f>+Tabla2[[#This Row],[OPORTUNIDAD PARA LIQUIDAR UNILATERALMENTE]]+720</f>
        <v>45826</v>
      </c>
      <c r="AN114" s="27" t="s">
        <v>99</v>
      </c>
    </row>
    <row r="115" spans="1:40" ht="45" x14ac:dyDescent="0.25">
      <c r="A115" s="27" t="s">
        <v>86</v>
      </c>
      <c r="B115" s="27" t="s">
        <v>752</v>
      </c>
      <c r="C115" s="7">
        <v>44743</v>
      </c>
      <c r="D115" s="27" t="s">
        <v>292</v>
      </c>
      <c r="E115" s="9">
        <v>1152683822</v>
      </c>
      <c r="F115" s="27" t="s">
        <v>753</v>
      </c>
      <c r="G115" s="27" t="s">
        <v>754</v>
      </c>
      <c r="H115" s="27"/>
      <c r="I115" s="43"/>
      <c r="J115" s="27"/>
      <c r="K115" s="27" t="s">
        <v>4</v>
      </c>
      <c r="L115" s="27" t="s">
        <v>27</v>
      </c>
      <c r="M115" s="27" t="s">
        <v>18</v>
      </c>
      <c r="N115" s="37">
        <f ca="1">+IF(Tabla2[[#This Row],[DÍAS PENDIENTES DE EJECUCIÓN]]&lt;=0,1,($Q$1-Tabla2[[#This Row],[FECHA ACTA DE INICIO]])/(Tabla2[[#This Row],[FECHA DE TERMINACIÓN  DEL CONTRATO ]]-Tabla2[[#This Row],[FECHA ACTA DE INICIO]]))</f>
        <v>1</v>
      </c>
      <c r="O115" s="10">
        <v>22928850</v>
      </c>
      <c r="P115" s="7">
        <v>44743</v>
      </c>
      <c r="Q115" s="27" t="s">
        <v>705</v>
      </c>
      <c r="R115" s="9">
        <f ca="1">+IF(Tabla2[[#This Row],[ESTADO ACTUAL DEL CONTRATO ]]="LIQUIDADO","OK",Tabla2[[#This Row],[FECHA DE TERMINACIÓN  DEL CONTRATO ]]-$Q$1)</f>
        <v>-571</v>
      </c>
      <c r="S115" s="7">
        <v>44926</v>
      </c>
      <c r="T115" s="27"/>
      <c r="U115" s="29" t="s">
        <v>99</v>
      </c>
      <c r="V115" s="29" t="s">
        <v>99</v>
      </c>
      <c r="W115" s="29" t="s">
        <v>99</v>
      </c>
      <c r="X115" s="27" t="s">
        <v>111</v>
      </c>
      <c r="Y115" s="27" t="s">
        <v>42</v>
      </c>
      <c r="Z115" s="27" t="s">
        <v>101</v>
      </c>
      <c r="AA115" s="27"/>
      <c r="AB115" s="27"/>
      <c r="AC115" s="27"/>
      <c r="AD115" s="27"/>
      <c r="AE115" s="27"/>
      <c r="AF115" s="29" t="s">
        <v>99</v>
      </c>
      <c r="AG115" s="30" t="s">
        <v>755</v>
      </c>
      <c r="AH115" s="29" t="s">
        <v>99</v>
      </c>
      <c r="AI115" s="6">
        <v>44743</v>
      </c>
      <c r="AJ115" s="29" t="s">
        <v>99</v>
      </c>
      <c r="AK115" s="6">
        <f>+Tabla2[[#This Row],[FECHA DE TERMINACIÓN  DEL CONTRATO ]]+120</f>
        <v>45046</v>
      </c>
      <c r="AL115" s="6">
        <f>+Tabla2[[#This Row],[OPORTUNIDAD PARA LIQUIDADAR BILATERALMENTE]]+60</f>
        <v>45106</v>
      </c>
      <c r="AM115" s="6">
        <f>+Tabla2[[#This Row],[OPORTUNIDAD PARA LIQUIDAR UNILATERALMENTE]]+720</f>
        <v>45826</v>
      </c>
      <c r="AN115" s="27" t="s">
        <v>99</v>
      </c>
    </row>
    <row r="116" spans="1:40" ht="45" x14ac:dyDescent="0.25">
      <c r="A116" s="27" t="s">
        <v>86</v>
      </c>
      <c r="B116" s="27" t="s">
        <v>756</v>
      </c>
      <c r="C116" s="7">
        <v>44743</v>
      </c>
      <c r="D116" s="27" t="s">
        <v>299</v>
      </c>
      <c r="E116" s="9">
        <v>71274502</v>
      </c>
      <c r="F116" s="27" t="s">
        <v>757</v>
      </c>
      <c r="G116" s="27" t="s">
        <v>758</v>
      </c>
      <c r="H116" s="27"/>
      <c r="I116" s="43"/>
      <c r="J116" s="27"/>
      <c r="K116" s="27" t="s">
        <v>4</v>
      </c>
      <c r="L116" s="27" t="s">
        <v>27</v>
      </c>
      <c r="M116" s="27" t="s">
        <v>18</v>
      </c>
      <c r="N116" s="37">
        <f ca="1">+IF(Tabla2[[#This Row],[DÍAS PENDIENTES DE EJECUCIÓN]]&lt;=0,1,($Q$1-Tabla2[[#This Row],[FECHA ACTA DE INICIO]])/(Tabla2[[#This Row],[FECHA DE TERMINACIÓN  DEL CONTRATO ]]-Tabla2[[#This Row],[FECHA ACTA DE INICIO]]))</f>
        <v>1</v>
      </c>
      <c r="O116" s="10">
        <v>45000000</v>
      </c>
      <c r="P116" s="7">
        <v>44743</v>
      </c>
      <c r="Q116" s="27" t="s">
        <v>705</v>
      </c>
      <c r="R116" s="9">
        <f ca="1">+IF(Tabla2[[#This Row],[ESTADO ACTUAL DEL CONTRATO ]]="LIQUIDADO","OK",Tabla2[[#This Row],[FECHA DE TERMINACIÓN  DEL CONTRATO ]]-$Q$1)</f>
        <v>-571</v>
      </c>
      <c r="S116" s="7">
        <v>44926</v>
      </c>
      <c r="T116" s="27"/>
      <c r="U116" s="29" t="s">
        <v>99</v>
      </c>
      <c r="V116" s="29" t="s">
        <v>99</v>
      </c>
      <c r="W116" s="29" t="s">
        <v>99</v>
      </c>
      <c r="X116" s="27" t="s">
        <v>111</v>
      </c>
      <c r="Y116" s="27" t="s">
        <v>23</v>
      </c>
      <c r="Z116" s="27" t="s">
        <v>101</v>
      </c>
      <c r="AA116" s="27"/>
      <c r="AB116" s="27"/>
      <c r="AC116" s="27"/>
      <c r="AD116" s="27"/>
      <c r="AE116" s="27"/>
      <c r="AF116" s="29" t="s">
        <v>99</v>
      </c>
      <c r="AG116" s="30" t="s">
        <v>759</v>
      </c>
      <c r="AH116" s="29" t="s">
        <v>99</v>
      </c>
      <c r="AI116" s="6">
        <v>44743</v>
      </c>
      <c r="AJ116" s="29" t="s">
        <v>99</v>
      </c>
      <c r="AK116" s="6">
        <f>+Tabla2[[#This Row],[FECHA DE TERMINACIÓN  DEL CONTRATO ]]+120</f>
        <v>45046</v>
      </c>
      <c r="AL116" s="6">
        <f>+Tabla2[[#This Row],[OPORTUNIDAD PARA LIQUIDADAR BILATERALMENTE]]+60</f>
        <v>45106</v>
      </c>
      <c r="AM116" s="6">
        <f>+Tabla2[[#This Row],[OPORTUNIDAD PARA LIQUIDAR UNILATERALMENTE]]+720</f>
        <v>45826</v>
      </c>
      <c r="AN116" s="27" t="s">
        <v>99</v>
      </c>
    </row>
    <row r="117" spans="1:40" ht="45" x14ac:dyDescent="0.25">
      <c r="A117" s="27" t="s">
        <v>86</v>
      </c>
      <c r="B117" s="27" t="s">
        <v>760</v>
      </c>
      <c r="C117" s="7">
        <v>44743</v>
      </c>
      <c r="D117" s="27" t="s">
        <v>151</v>
      </c>
      <c r="E117" s="9">
        <v>1128406377</v>
      </c>
      <c r="F117" s="27" t="s">
        <v>328</v>
      </c>
      <c r="G117" s="27" t="s">
        <v>761</v>
      </c>
      <c r="H117" s="27"/>
      <c r="I117" s="43"/>
      <c r="J117" s="27"/>
      <c r="K117" s="27" t="s">
        <v>4</v>
      </c>
      <c r="L117" s="27" t="s">
        <v>27</v>
      </c>
      <c r="M117" s="27" t="s">
        <v>18</v>
      </c>
      <c r="N117" s="37">
        <f ca="1">+IF(Tabla2[[#This Row],[DÍAS PENDIENTES DE EJECUCIÓN]]&lt;=0,1,($Q$1-Tabla2[[#This Row],[FECHA ACTA DE INICIO]])/(Tabla2[[#This Row],[FECHA DE TERMINACIÓN  DEL CONTRATO ]]-Tabla2[[#This Row],[FECHA ACTA DE INICIO]]))</f>
        <v>1</v>
      </c>
      <c r="O117" s="10">
        <v>40104522</v>
      </c>
      <c r="P117" s="7">
        <v>44743</v>
      </c>
      <c r="Q117" s="27" t="s">
        <v>705</v>
      </c>
      <c r="R117" s="9">
        <f ca="1">+IF(Tabla2[[#This Row],[ESTADO ACTUAL DEL CONTRATO ]]="LIQUIDADO","OK",Tabla2[[#This Row],[FECHA DE TERMINACIÓN  DEL CONTRATO ]]-$Q$1)</f>
        <v>-571</v>
      </c>
      <c r="S117" s="7">
        <v>44926</v>
      </c>
      <c r="T117" s="27"/>
      <c r="U117" s="29" t="s">
        <v>99</v>
      </c>
      <c r="V117" s="29" t="s">
        <v>99</v>
      </c>
      <c r="W117" s="29" t="s">
        <v>99</v>
      </c>
      <c r="X117" s="27" t="s">
        <v>710</v>
      </c>
      <c r="Y117" s="27" t="s">
        <v>26</v>
      </c>
      <c r="Z117" s="27" t="s">
        <v>101</v>
      </c>
      <c r="AA117" s="27"/>
      <c r="AB117" s="27"/>
      <c r="AC117" s="27"/>
      <c r="AD117" s="27"/>
      <c r="AE117" s="27"/>
      <c r="AF117" s="29" t="s">
        <v>99</v>
      </c>
      <c r="AG117" s="30" t="s">
        <v>762</v>
      </c>
      <c r="AH117" s="29" t="s">
        <v>99</v>
      </c>
      <c r="AI117" s="6">
        <v>44743</v>
      </c>
      <c r="AJ117" s="29" t="s">
        <v>99</v>
      </c>
      <c r="AK117" s="6">
        <f>+Tabla2[[#This Row],[FECHA DE TERMINACIÓN  DEL CONTRATO ]]+120</f>
        <v>45046</v>
      </c>
      <c r="AL117" s="6">
        <f>+Tabla2[[#This Row],[OPORTUNIDAD PARA LIQUIDADAR BILATERALMENTE]]+60</f>
        <v>45106</v>
      </c>
      <c r="AM117" s="6">
        <f>+Tabla2[[#This Row],[OPORTUNIDAD PARA LIQUIDAR UNILATERALMENTE]]+720</f>
        <v>45826</v>
      </c>
      <c r="AN117" s="27" t="s">
        <v>99</v>
      </c>
    </row>
    <row r="118" spans="1:40" ht="45" x14ac:dyDescent="0.25">
      <c r="A118" s="27" t="s">
        <v>86</v>
      </c>
      <c r="B118" s="27" t="s">
        <v>763</v>
      </c>
      <c r="C118" s="7">
        <v>44743</v>
      </c>
      <c r="D118" s="27" t="s">
        <v>764</v>
      </c>
      <c r="E118" s="9">
        <v>1035851059</v>
      </c>
      <c r="F118" s="27" t="s">
        <v>477</v>
      </c>
      <c r="G118" s="27" t="s">
        <v>765</v>
      </c>
      <c r="H118" s="27"/>
      <c r="I118" s="43"/>
      <c r="J118" s="27"/>
      <c r="K118" s="27" t="s">
        <v>4</v>
      </c>
      <c r="L118" s="27" t="s">
        <v>27</v>
      </c>
      <c r="M118" s="27" t="s">
        <v>28</v>
      </c>
      <c r="N118" s="37">
        <v>0.33</v>
      </c>
      <c r="O118" s="10">
        <v>32698194</v>
      </c>
      <c r="P118" s="7">
        <v>44743</v>
      </c>
      <c r="Q118" s="27" t="s">
        <v>705</v>
      </c>
      <c r="R118" s="9" t="str">
        <f>+IF(Tabla2[[#This Row],[ESTADO ACTUAL DEL CONTRATO ]]="LIQUIDADO","OK",Tabla2[[#This Row],[FECHA DE TERMINACIÓN  DEL CONTRATO ]]-$Q$1)</f>
        <v>OK</v>
      </c>
      <c r="S118" s="7">
        <v>44926</v>
      </c>
      <c r="T118" s="7">
        <v>44804</v>
      </c>
      <c r="U118" s="29" t="s">
        <v>99</v>
      </c>
      <c r="V118" s="29" t="s">
        <v>99</v>
      </c>
      <c r="W118" s="29" t="s">
        <v>99</v>
      </c>
      <c r="X118" s="27" t="s">
        <v>710</v>
      </c>
      <c r="Y118" s="27" t="s">
        <v>43</v>
      </c>
      <c r="Z118" s="27" t="s">
        <v>101</v>
      </c>
      <c r="AA118" s="27" t="s">
        <v>766</v>
      </c>
      <c r="AB118" s="27"/>
      <c r="AC118" s="27"/>
      <c r="AD118" s="27"/>
      <c r="AE118" s="27"/>
      <c r="AF118" s="29" t="s">
        <v>99</v>
      </c>
      <c r="AG118" s="30" t="s">
        <v>767</v>
      </c>
      <c r="AH118" s="29" t="s">
        <v>99</v>
      </c>
      <c r="AI118" s="6">
        <v>44743</v>
      </c>
      <c r="AJ118" s="29" t="s">
        <v>99</v>
      </c>
      <c r="AK118" s="6">
        <f>+Tabla2[[#This Row],[FECHA DE TERMINACIÓN  DEL CONTRATO ]]+120</f>
        <v>45046</v>
      </c>
      <c r="AL118" s="6">
        <f>+Tabla2[[#This Row],[OPORTUNIDAD PARA LIQUIDADAR BILATERALMENTE]]+60</f>
        <v>45106</v>
      </c>
      <c r="AM118" s="6">
        <f>+Tabla2[[#This Row],[OPORTUNIDAD PARA LIQUIDAR UNILATERALMENTE]]+720</f>
        <v>45826</v>
      </c>
      <c r="AN118" s="27" t="s">
        <v>99</v>
      </c>
    </row>
    <row r="119" spans="1:40" ht="45" x14ac:dyDescent="0.25">
      <c r="A119" s="27" t="s">
        <v>86</v>
      </c>
      <c r="B119" s="27" t="s">
        <v>768</v>
      </c>
      <c r="C119" s="7">
        <v>44743</v>
      </c>
      <c r="D119" s="27" t="s">
        <v>361</v>
      </c>
      <c r="E119" s="9">
        <v>11803942</v>
      </c>
      <c r="F119" s="27" t="s">
        <v>769</v>
      </c>
      <c r="G119" s="27" t="s">
        <v>770</v>
      </c>
      <c r="H119" s="27"/>
      <c r="I119" s="43"/>
      <c r="J119" s="27"/>
      <c r="K119" s="27" t="s">
        <v>4</v>
      </c>
      <c r="L119" s="27" t="s">
        <v>27</v>
      </c>
      <c r="M119" s="27" t="s">
        <v>18</v>
      </c>
      <c r="N119" s="37">
        <f ca="1">+IF(Tabla2[[#This Row],[DÍAS PENDIENTES DE EJECUCIÓN]]&lt;=0,1,($Q$1-Tabla2[[#This Row],[FECHA ACTA DE INICIO]])/(Tabla2[[#This Row],[FECHA DE TERMINACIÓN  DEL CONTRATO ]]-Tabla2[[#This Row],[FECHA ACTA DE INICIO]]))</f>
        <v>1</v>
      </c>
      <c r="O119" s="10">
        <v>22928856</v>
      </c>
      <c r="P119" s="7">
        <v>44743</v>
      </c>
      <c r="Q119" s="27" t="s">
        <v>705</v>
      </c>
      <c r="R119" s="9">
        <f ca="1">+IF(Tabla2[[#This Row],[ESTADO ACTUAL DEL CONTRATO ]]="LIQUIDADO","OK",Tabla2[[#This Row],[FECHA DE TERMINACIÓN  DEL CONTRATO ]]-$Q$1)</f>
        <v>-571</v>
      </c>
      <c r="S119" s="7">
        <v>44926</v>
      </c>
      <c r="T119" s="27"/>
      <c r="U119" s="29" t="s">
        <v>99</v>
      </c>
      <c r="V119" s="29" t="s">
        <v>99</v>
      </c>
      <c r="W119" s="29" t="s">
        <v>99</v>
      </c>
      <c r="X119" s="27" t="s">
        <v>111</v>
      </c>
      <c r="Y119" s="27" t="s">
        <v>7</v>
      </c>
      <c r="Z119" s="27" t="s">
        <v>101</v>
      </c>
      <c r="AA119" s="27" t="s">
        <v>112</v>
      </c>
      <c r="AB119" s="27"/>
      <c r="AC119" s="27"/>
      <c r="AD119" s="27"/>
      <c r="AE119" s="27"/>
      <c r="AF119" s="29" t="s">
        <v>99</v>
      </c>
      <c r="AG119" s="30" t="s">
        <v>771</v>
      </c>
      <c r="AH119" s="29" t="s">
        <v>99</v>
      </c>
      <c r="AI119" s="6">
        <v>44743</v>
      </c>
      <c r="AJ119" s="29" t="s">
        <v>99</v>
      </c>
      <c r="AK119" s="6">
        <f>+Tabla2[[#This Row],[FECHA DE TERMINACIÓN  DEL CONTRATO ]]+120</f>
        <v>45046</v>
      </c>
      <c r="AL119" s="6">
        <f>+Tabla2[[#This Row],[OPORTUNIDAD PARA LIQUIDADAR BILATERALMENTE]]+60</f>
        <v>45106</v>
      </c>
      <c r="AM119" s="6">
        <f>+Tabla2[[#This Row],[OPORTUNIDAD PARA LIQUIDAR UNILATERALMENTE]]+720</f>
        <v>45826</v>
      </c>
      <c r="AN119" s="27" t="s">
        <v>99</v>
      </c>
    </row>
    <row r="120" spans="1:40" ht="45" x14ac:dyDescent="0.25">
      <c r="A120" s="27" t="s">
        <v>86</v>
      </c>
      <c r="B120" s="27" t="s">
        <v>772</v>
      </c>
      <c r="C120" s="7">
        <v>44743</v>
      </c>
      <c r="D120" s="27" t="s">
        <v>773</v>
      </c>
      <c r="E120" s="9">
        <v>12022840</v>
      </c>
      <c r="F120" s="27" t="s">
        <v>774</v>
      </c>
      <c r="G120" s="27" t="s">
        <v>775</v>
      </c>
      <c r="H120" s="27"/>
      <c r="I120" s="43"/>
      <c r="J120" s="27"/>
      <c r="K120" s="27" t="s">
        <v>4</v>
      </c>
      <c r="L120" s="27" t="s">
        <v>27</v>
      </c>
      <c r="M120" s="27" t="s">
        <v>18</v>
      </c>
      <c r="N120" s="37">
        <f ca="1">+IF(Tabla2[[#This Row],[DÍAS PENDIENTES DE EJECUCIÓN]]&lt;=0,1,($Q$1-Tabla2[[#This Row],[FECHA ACTA DE INICIO]])/(Tabla2[[#This Row],[FECHA DE TERMINACIÓN  DEL CONTRATO ]]-Tabla2[[#This Row],[FECHA ACTA DE INICIO]]))</f>
        <v>1</v>
      </c>
      <c r="O120" s="10">
        <v>19129362</v>
      </c>
      <c r="P120" s="7">
        <v>44743</v>
      </c>
      <c r="Q120" s="27" t="s">
        <v>705</v>
      </c>
      <c r="R120" s="9">
        <f ca="1">+IF(Tabla2[[#This Row],[ESTADO ACTUAL DEL CONTRATO ]]="LIQUIDADO","OK",Tabla2[[#This Row],[FECHA DE TERMINACIÓN  DEL CONTRATO ]]-$Q$1)</f>
        <v>-571</v>
      </c>
      <c r="S120" s="7">
        <v>44926</v>
      </c>
      <c r="T120" s="27"/>
      <c r="U120" s="29" t="s">
        <v>99</v>
      </c>
      <c r="V120" s="29" t="s">
        <v>99</v>
      </c>
      <c r="W120" s="29" t="s">
        <v>99</v>
      </c>
      <c r="X120" s="27" t="s">
        <v>111</v>
      </c>
      <c r="Y120" s="27" t="s">
        <v>42</v>
      </c>
      <c r="Z120" s="27" t="s">
        <v>101</v>
      </c>
      <c r="AA120" s="27"/>
      <c r="AB120" s="27"/>
      <c r="AC120" s="27"/>
      <c r="AD120" s="27"/>
      <c r="AE120" s="27"/>
      <c r="AF120" s="29" t="s">
        <v>99</v>
      </c>
      <c r="AG120" s="30" t="s">
        <v>776</v>
      </c>
      <c r="AH120" s="29" t="s">
        <v>99</v>
      </c>
      <c r="AI120" s="6">
        <v>44743</v>
      </c>
      <c r="AJ120" s="29" t="s">
        <v>99</v>
      </c>
      <c r="AK120" s="6">
        <f>+Tabla2[[#This Row],[FECHA DE TERMINACIÓN  DEL CONTRATO ]]+120</f>
        <v>45046</v>
      </c>
      <c r="AL120" s="6">
        <f>+Tabla2[[#This Row],[OPORTUNIDAD PARA LIQUIDADAR BILATERALMENTE]]+60</f>
        <v>45106</v>
      </c>
      <c r="AM120" s="6">
        <f>+Tabla2[[#This Row],[OPORTUNIDAD PARA LIQUIDAR UNILATERALMENTE]]+720</f>
        <v>45826</v>
      </c>
      <c r="AN120" s="27" t="s">
        <v>99</v>
      </c>
    </row>
    <row r="121" spans="1:40" ht="45" x14ac:dyDescent="0.25">
      <c r="A121" s="27" t="s">
        <v>86</v>
      </c>
      <c r="B121" s="27" t="s">
        <v>777</v>
      </c>
      <c r="C121" s="7">
        <v>44743</v>
      </c>
      <c r="D121" s="27" t="s">
        <v>778</v>
      </c>
      <c r="E121" s="9">
        <v>1017182029</v>
      </c>
      <c r="F121" s="27" t="s">
        <v>779</v>
      </c>
      <c r="G121" s="27" t="s">
        <v>780</v>
      </c>
      <c r="H121" s="27"/>
      <c r="I121" s="43"/>
      <c r="J121" s="27"/>
      <c r="K121" s="27" t="s">
        <v>4</v>
      </c>
      <c r="L121" s="27" t="s">
        <v>27</v>
      </c>
      <c r="M121" s="27" t="s">
        <v>18</v>
      </c>
      <c r="N121" s="37">
        <f ca="1">+IF(Tabla2[[#This Row],[DÍAS PENDIENTES DE EJECUCIÓN]]&lt;=0,1,($Q$1-Tabla2[[#This Row],[FECHA ACTA DE INICIO]])/(Tabla2[[#This Row],[FECHA DE TERMINACIÓN  DEL CONTRATO ]]-Tabla2[[#This Row],[FECHA ACTA DE INICIO]]))</f>
        <v>1</v>
      </c>
      <c r="O121" s="10">
        <v>32698194</v>
      </c>
      <c r="P121" s="7">
        <v>44743</v>
      </c>
      <c r="Q121" s="27" t="s">
        <v>705</v>
      </c>
      <c r="R121" s="9">
        <f ca="1">+IF(Tabla2[[#This Row],[ESTADO ACTUAL DEL CONTRATO ]]="LIQUIDADO","OK",Tabla2[[#This Row],[FECHA DE TERMINACIÓN  DEL CONTRATO ]]-$Q$1)</f>
        <v>-571</v>
      </c>
      <c r="S121" s="7">
        <v>44926</v>
      </c>
      <c r="T121" s="27"/>
      <c r="U121" s="29" t="s">
        <v>99</v>
      </c>
      <c r="V121" s="29" t="s">
        <v>99</v>
      </c>
      <c r="W121" s="29" t="s">
        <v>99</v>
      </c>
      <c r="X121" s="27" t="s">
        <v>710</v>
      </c>
      <c r="Y121" s="27" t="s">
        <v>7</v>
      </c>
      <c r="Z121" s="27" t="s">
        <v>101</v>
      </c>
      <c r="AA121" s="27" t="s">
        <v>112</v>
      </c>
      <c r="AB121" s="27"/>
      <c r="AC121" s="27"/>
      <c r="AD121" s="27"/>
      <c r="AE121" s="27"/>
      <c r="AF121" s="29" t="s">
        <v>99</v>
      </c>
      <c r="AG121" s="30" t="s">
        <v>781</v>
      </c>
      <c r="AH121" s="29" t="s">
        <v>99</v>
      </c>
      <c r="AI121" s="6">
        <v>44743</v>
      </c>
      <c r="AJ121" s="29" t="s">
        <v>99</v>
      </c>
      <c r="AK121" s="6">
        <f>+Tabla2[[#This Row],[FECHA DE TERMINACIÓN  DEL CONTRATO ]]+120</f>
        <v>45046</v>
      </c>
      <c r="AL121" s="6">
        <f>+Tabla2[[#This Row],[OPORTUNIDAD PARA LIQUIDADAR BILATERALMENTE]]+60</f>
        <v>45106</v>
      </c>
      <c r="AM121" s="6">
        <f>+Tabla2[[#This Row],[OPORTUNIDAD PARA LIQUIDAR UNILATERALMENTE]]+720</f>
        <v>45826</v>
      </c>
      <c r="AN121" s="27" t="s">
        <v>99</v>
      </c>
    </row>
    <row r="122" spans="1:40" ht="45" x14ac:dyDescent="0.25">
      <c r="A122" s="27" t="s">
        <v>86</v>
      </c>
      <c r="B122" s="27" t="s">
        <v>782</v>
      </c>
      <c r="C122" s="7">
        <v>44743</v>
      </c>
      <c r="D122" s="27" t="s">
        <v>783</v>
      </c>
      <c r="E122" s="9">
        <v>1061739153</v>
      </c>
      <c r="F122" s="27" t="s">
        <v>784</v>
      </c>
      <c r="G122" s="27" t="s">
        <v>785</v>
      </c>
      <c r="H122" s="27"/>
      <c r="I122" s="43"/>
      <c r="J122" s="27"/>
      <c r="K122" s="27" t="s">
        <v>4</v>
      </c>
      <c r="L122" s="27" t="s">
        <v>27</v>
      </c>
      <c r="M122" s="27" t="s">
        <v>18</v>
      </c>
      <c r="N122" s="37">
        <f ca="1">+IF(Tabla2[[#This Row],[DÍAS PENDIENTES DE EJECUCIÓN]]&lt;=0,1,($Q$1-Tabla2[[#This Row],[FECHA ACTA DE INICIO]])/(Tabla2[[#This Row],[FECHA DE TERMINACIÓN  DEL CONTRATO ]]-Tabla2[[#This Row],[FECHA ACTA DE INICIO]]))</f>
        <v>1</v>
      </c>
      <c r="O122" s="10">
        <v>32698194</v>
      </c>
      <c r="P122" s="7">
        <v>44743</v>
      </c>
      <c r="Q122" s="27" t="s">
        <v>705</v>
      </c>
      <c r="R122" s="9">
        <f ca="1">+IF(Tabla2[[#This Row],[ESTADO ACTUAL DEL CONTRATO ]]="LIQUIDADO","OK",Tabla2[[#This Row],[FECHA DE TERMINACIÓN  DEL CONTRATO ]]-$Q$1)</f>
        <v>-571</v>
      </c>
      <c r="S122" s="7">
        <v>44926</v>
      </c>
      <c r="T122" s="27"/>
      <c r="U122" s="29" t="s">
        <v>99</v>
      </c>
      <c r="V122" s="29" t="s">
        <v>99</v>
      </c>
      <c r="W122" s="29" t="s">
        <v>99</v>
      </c>
      <c r="X122" s="27" t="s">
        <v>111</v>
      </c>
      <c r="Y122" s="27" t="s">
        <v>7</v>
      </c>
      <c r="Z122" s="27" t="s">
        <v>101</v>
      </c>
      <c r="AA122" s="27" t="s">
        <v>112</v>
      </c>
      <c r="AB122" s="27"/>
      <c r="AC122" s="27"/>
      <c r="AD122" s="27"/>
      <c r="AE122" s="27"/>
      <c r="AF122" s="29" t="s">
        <v>99</v>
      </c>
      <c r="AG122" s="30" t="s">
        <v>786</v>
      </c>
      <c r="AH122" s="29" t="s">
        <v>99</v>
      </c>
      <c r="AI122" s="6">
        <v>44743</v>
      </c>
      <c r="AJ122" s="29" t="s">
        <v>99</v>
      </c>
      <c r="AK122" s="6">
        <f>+Tabla2[[#This Row],[FECHA DE TERMINACIÓN  DEL CONTRATO ]]+120</f>
        <v>45046</v>
      </c>
      <c r="AL122" s="6">
        <f>+Tabla2[[#This Row],[OPORTUNIDAD PARA LIQUIDADAR BILATERALMENTE]]+60</f>
        <v>45106</v>
      </c>
      <c r="AM122" s="6">
        <f>+Tabla2[[#This Row],[OPORTUNIDAD PARA LIQUIDAR UNILATERALMENTE]]+720</f>
        <v>45826</v>
      </c>
      <c r="AN122" s="27" t="s">
        <v>99</v>
      </c>
    </row>
    <row r="123" spans="1:40" ht="45" x14ac:dyDescent="0.25">
      <c r="A123" s="27" t="s">
        <v>86</v>
      </c>
      <c r="B123" s="27" t="s">
        <v>787</v>
      </c>
      <c r="C123" s="7">
        <v>44743</v>
      </c>
      <c r="D123" s="27" t="s">
        <v>788</v>
      </c>
      <c r="E123" s="9">
        <v>43610683</v>
      </c>
      <c r="F123" s="27" t="s">
        <v>789</v>
      </c>
      <c r="G123" s="27" t="s">
        <v>790</v>
      </c>
      <c r="H123" s="27"/>
      <c r="I123" s="43"/>
      <c r="J123" s="27"/>
      <c r="K123" s="27" t="s">
        <v>4</v>
      </c>
      <c r="L123" s="27" t="s">
        <v>27</v>
      </c>
      <c r="M123" s="27" t="s">
        <v>28</v>
      </c>
      <c r="N123" s="37">
        <v>0.19</v>
      </c>
      <c r="O123" s="10">
        <v>38648202</v>
      </c>
      <c r="P123" s="7">
        <v>44743</v>
      </c>
      <c r="Q123" s="27" t="s">
        <v>705</v>
      </c>
      <c r="R123" s="9" t="str">
        <f>+IF(Tabla2[[#This Row],[ESTADO ACTUAL DEL CONTRATO ]]="LIQUIDADO","OK",Tabla2[[#This Row],[FECHA DE TERMINACIÓN  DEL CONTRATO ]]-$Q$1)</f>
        <v>OK</v>
      </c>
      <c r="S123" s="7">
        <v>44926</v>
      </c>
      <c r="T123" s="7">
        <v>44777</v>
      </c>
      <c r="U123" s="29" t="s">
        <v>99</v>
      </c>
      <c r="V123" s="29" t="s">
        <v>99</v>
      </c>
      <c r="W123" s="29" t="s">
        <v>99</v>
      </c>
      <c r="X123" s="27" t="s">
        <v>111</v>
      </c>
      <c r="Y123" s="27" t="s">
        <v>32</v>
      </c>
      <c r="Z123" s="27" t="s">
        <v>101</v>
      </c>
      <c r="AA123" s="27"/>
      <c r="AB123" s="27"/>
      <c r="AC123" s="27"/>
      <c r="AD123" s="27"/>
      <c r="AE123" s="27"/>
      <c r="AF123" s="29" t="s">
        <v>99</v>
      </c>
      <c r="AG123" s="30" t="s">
        <v>791</v>
      </c>
      <c r="AH123" s="29" t="s">
        <v>99</v>
      </c>
      <c r="AI123" s="6">
        <v>44743</v>
      </c>
      <c r="AJ123" s="29" t="s">
        <v>99</v>
      </c>
      <c r="AK123" s="6">
        <f>+Tabla2[[#This Row],[FECHA DE TERMINACIÓN  DEL CONTRATO ]]+120</f>
        <v>45046</v>
      </c>
      <c r="AL123" s="6">
        <f>+Tabla2[[#This Row],[OPORTUNIDAD PARA LIQUIDADAR BILATERALMENTE]]+60</f>
        <v>45106</v>
      </c>
      <c r="AM123" s="6">
        <f>+Tabla2[[#This Row],[OPORTUNIDAD PARA LIQUIDAR UNILATERALMENTE]]+720</f>
        <v>45826</v>
      </c>
      <c r="AN123" s="27" t="s">
        <v>99</v>
      </c>
    </row>
    <row r="124" spans="1:40" ht="45" x14ac:dyDescent="0.25">
      <c r="A124" s="27" t="s">
        <v>86</v>
      </c>
      <c r="B124" s="27" t="s">
        <v>792</v>
      </c>
      <c r="C124" s="7">
        <v>44743</v>
      </c>
      <c r="D124" s="27" t="s">
        <v>793</v>
      </c>
      <c r="E124" s="9">
        <v>1069925474</v>
      </c>
      <c r="F124" s="27" t="s">
        <v>794</v>
      </c>
      <c r="G124" s="27" t="s">
        <v>795</v>
      </c>
      <c r="H124" s="27"/>
      <c r="I124" s="43"/>
      <c r="J124" s="27"/>
      <c r="K124" s="27" t="s">
        <v>4</v>
      </c>
      <c r="L124" s="27" t="s">
        <v>27</v>
      </c>
      <c r="M124" s="27" t="s">
        <v>18</v>
      </c>
      <c r="N124" s="37">
        <f ca="1">+IF(Tabla2[[#This Row],[DÍAS PENDIENTES DE EJECUCIÓN]]&lt;=0,1,($Q$1-Tabla2[[#This Row],[FECHA ACTA DE INICIO]])/(Tabla2[[#This Row],[FECHA DE TERMINACIÓN  DEL CONTRATO ]]-Tabla2[[#This Row],[FECHA ACTA DE INICIO]]))</f>
        <v>1</v>
      </c>
      <c r="O124" s="10">
        <v>28798950</v>
      </c>
      <c r="P124" s="7">
        <v>44743</v>
      </c>
      <c r="Q124" s="27" t="s">
        <v>705</v>
      </c>
      <c r="R124" s="9">
        <f ca="1">+IF(Tabla2[[#This Row],[ESTADO ACTUAL DEL CONTRATO ]]="LIQUIDADO","OK",Tabla2[[#This Row],[FECHA DE TERMINACIÓN  DEL CONTRATO ]]-$Q$1)</f>
        <v>-571</v>
      </c>
      <c r="S124" s="7">
        <v>44926</v>
      </c>
      <c r="T124" s="27"/>
      <c r="U124" s="29" t="s">
        <v>99</v>
      </c>
      <c r="V124" s="29" t="s">
        <v>99</v>
      </c>
      <c r="W124" s="29" t="s">
        <v>99</v>
      </c>
      <c r="X124" s="27" t="s">
        <v>111</v>
      </c>
      <c r="Y124" s="27" t="s">
        <v>39</v>
      </c>
      <c r="Z124" s="27" t="s">
        <v>101</v>
      </c>
      <c r="AA124" s="27" t="s">
        <v>466</v>
      </c>
      <c r="AB124" s="27"/>
      <c r="AC124" s="27"/>
      <c r="AD124" s="27"/>
      <c r="AE124" s="27"/>
      <c r="AF124" s="29" t="s">
        <v>99</v>
      </c>
      <c r="AG124" s="30" t="s">
        <v>796</v>
      </c>
      <c r="AH124" s="29" t="s">
        <v>99</v>
      </c>
      <c r="AI124" s="6">
        <v>44743</v>
      </c>
      <c r="AJ124" s="29" t="s">
        <v>99</v>
      </c>
      <c r="AK124" s="6">
        <f>+Tabla2[[#This Row],[FECHA DE TERMINACIÓN  DEL CONTRATO ]]+120</f>
        <v>45046</v>
      </c>
      <c r="AL124" s="6">
        <f>+Tabla2[[#This Row],[OPORTUNIDAD PARA LIQUIDADAR BILATERALMENTE]]+60</f>
        <v>45106</v>
      </c>
      <c r="AM124" s="6">
        <f>+Tabla2[[#This Row],[OPORTUNIDAD PARA LIQUIDAR UNILATERALMENTE]]+720</f>
        <v>45826</v>
      </c>
      <c r="AN124" s="27" t="s">
        <v>99</v>
      </c>
    </row>
    <row r="125" spans="1:40" ht="45" x14ac:dyDescent="0.25">
      <c r="A125" s="27" t="s">
        <v>86</v>
      </c>
      <c r="B125" s="27" t="s">
        <v>797</v>
      </c>
      <c r="C125" s="7">
        <v>44743</v>
      </c>
      <c r="D125" s="27" t="s">
        <v>798</v>
      </c>
      <c r="E125" s="9">
        <v>1035415829</v>
      </c>
      <c r="F125" s="27" t="s">
        <v>799</v>
      </c>
      <c r="G125" s="27" t="s">
        <v>800</v>
      </c>
      <c r="H125" s="27"/>
      <c r="I125" s="43"/>
      <c r="J125" s="27"/>
      <c r="K125" s="27" t="s">
        <v>4</v>
      </c>
      <c r="L125" s="27" t="s">
        <v>27</v>
      </c>
      <c r="M125" s="27" t="s">
        <v>18</v>
      </c>
      <c r="N125" s="37">
        <f ca="1">+IF(Tabla2[[#This Row],[DÍAS PENDIENTES DE EJECUCIÓN]]&lt;=0,1,($Q$1-Tabla2[[#This Row],[FECHA ACTA DE INICIO]])/(Tabla2[[#This Row],[FECHA DE TERMINACIÓN  DEL CONTRATO ]]-Tabla2[[#This Row],[FECHA ACTA DE INICIO]]))</f>
        <v>1</v>
      </c>
      <c r="O125" s="10">
        <v>25928406</v>
      </c>
      <c r="P125" s="7">
        <v>44743</v>
      </c>
      <c r="Q125" s="27" t="s">
        <v>705</v>
      </c>
      <c r="R125" s="9">
        <f ca="1">+IF(Tabla2[[#This Row],[ESTADO ACTUAL DEL CONTRATO ]]="LIQUIDADO","OK",Tabla2[[#This Row],[FECHA DE TERMINACIÓN  DEL CONTRATO ]]-$Q$1)</f>
        <v>-571</v>
      </c>
      <c r="S125" s="7">
        <v>44926</v>
      </c>
      <c r="T125" s="27"/>
      <c r="U125" s="29" t="s">
        <v>99</v>
      </c>
      <c r="V125" s="29" t="s">
        <v>99</v>
      </c>
      <c r="W125" s="29" t="s">
        <v>99</v>
      </c>
      <c r="X125" s="27" t="s">
        <v>710</v>
      </c>
      <c r="Y125" s="27" t="s">
        <v>15</v>
      </c>
      <c r="Z125" s="27" t="s">
        <v>101</v>
      </c>
      <c r="AA125" s="27" t="s">
        <v>240</v>
      </c>
      <c r="AB125" s="27"/>
      <c r="AC125" s="27"/>
      <c r="AD125" s="27"/>
      <c r="AE125" s="27"/>
      <c r="AF125" s="29" t="s">
        <v>99</v>
      </c>
      <c r="AG125" s="30" t="s">
        <v>801</v>
      </c>
      <c r="AH125" s="29" t="s">
        <v>99</v>
      </c>
      <c r="AI125" s="6">
        <v>44743</v>
      </c>
      <c r="AJ125" s="29" t="s">
        <v>99</v>
      </c>
      <c r="AK125" s="6">
        <f>+Tabla2[[#This Row],[FECHA DE TERMINACIÓN  DEL CONTRATO ]]+120</f>
        <v>45046</v>
      </c>
      <c r="AL125" s="6">
        <f>+Tabla2[[#This Row],[OPORTUNIDAD PARA LIQUIDADAR BILATERALMENTE]]+60</f>
        <v>45106</v>
      </c>
      <c r="AM125" s="6">
        <f>+Tabla2[[#This Row],[OPORTUNIDAD PARA LIQUIDAR UNILATERALMENTE]]+720</f>
        <v>45826</v>
      </c>
      <c r="AN125" s="27" t="s">
        <v>99</v>
      </c>
    </row>
    <row r="126" spans="1:40" ht="45" x14ac:dyDescent="0.25">
      <c r="A126" s="27" t="s">
        <v>86</v>
      </c>
      <c r="B126" s="27" t="s">
        <v>802</v>
      </c>
      <c r="C126" s="7">
        <v>44743</v>
      </c>
      <c r="D126" s="27" t="s">
        <v>249</v>
      </c>
      <c r="E126" s="9">
        <v>1017207015</v>
      </c>
      <c r="F126" s="27" t="s">
        <v>803</v>
      </c>
      <c r="G126" s="27" t="s">
        <v>804</v>
      </c>
      <c r="H126" s="27"/>
      <c r="I126" s="43"/>
      <c r="J126" s="27"/>
      <c r="K126" s="27" t="s">
        <v>4</v>
      </c>
      <c r="L126" s="27" t="s">
        <v>27</v>
      </c>
      <c r="M126" s="27" t="s">
        <v>28</v>
      </c>
      <c r="N126" s="37">
        <v>1</v>
      </c>
      <c r="O126" s="10">
        <v>32698194</v>
      </c>
      <c r="P126" s="7">
        <v>44743</v>
      </c>
      <c r="Q126" s="27" t="s">
        <v>150</v>
      </c>
      <c r="R126" s="9" t="str">
        <f>+IF(Tabla2[[#This Row],[ESTADO ACTUAL DEL CONTRATO ]]="LIQUIDADO","OK",Tabla2[[#This Row],[FECHA DE TERMINACIÓN  DEL CONTRATO ]]-$Q$1)</f>
        <v>OK</v>
      </c>
      <c r="S126" s="7">
        <v>44834</v>
      </c>
      <c r="T126" s="27"/>
      <c r="U126" s="29" t="s">
        <v>99</v>
      </c>
      <c r="V126" s="29" t="s">
        <v>99</v>
      </c>
      <c r="W126" s="29" t="s">
        <v>99</v>
      </c>
      <c r="X126" s="27" t="s">
        <v>710</v>
      </c>
      <c r="Y126" s="27" t="s">
        <v>23</v>
      </c>
      <c r="Z126" s="27" t="s">
        <v>101</v>
      </c>
      <c r="AA126" s="27" t="s">
        <v>299</v>
      </c>
      <c r="AB126" s="27"/>
      <c r="AC126" s="27"/>
      <c r="AD126" s="27"/>
      <c r="AE126" s="27"/>
      <c r="AF126" s="29" t="s">
        <v>99</v>
      </c>
      <c r="AG126" s="30" t="s">
        <v>805</v>
      </c>
      <c r="AH126" s="29" t="s">
        <v>99</v>
      </c>
      <c r="AI126" s="6">
        <v>44743</v>
      </c>
      <c r="AJ126" s="29" t="s">
        <v>99</v>
      </c>
      <c r="AK126" s="6">
        <f>+Tabla2[[#This Row],[FECHA DE TERMINACIÓN  DEL CONTRATO ]]+120</f>
        <v>44954</v>
      </c>
      <c r="AL126" s="6">
        <f>+Tabla2[[#This Row],[OPORTUNIDAD PARA LIQUIDADAR BILATERALMENTE]]+60</f>
        <v>45014</v>
      </c>
      <c r="AM126" s="6">
        <f>+Tabla2[[#This Row],[OPORTUNIDAD PARA LIQUIDAR UNILATERALMENTE]]+720</f>
        <v>45734</v>
      </c>
      <c r="AN126" s="27" t="s">
        <v>99</v>
      </c>
    </row>
    <row r="127" spans="1:40" ht="45" x14ac:dyDescent="0.25">
      <c r="A127" s="27" t="s">
        <v>86</v>
      </c>
      <c r="B127" s="27" t="s">
        <v>806</v>
      </c>
      <c r="C127" s="7">
        <v>44743</v>
      </c>
      <c r="D127" s="27" t="s">
        <v>348</v>
      </c>
      <c r="E127" s="9">
        <v>43094491</v>
      </c>
      <c r="F127" s="27" t="s">
        <v>807</v>
      </c>
      <c r="G127" s="27" t="s">
        <v>808</v>
      </c>
      <c r="H127" s="27"/>
      <c r="I127" s="43"/>
      <c r="J127" s="27"/>
      <c r="K127" s="27" t="s">
        <v>4</v>
      </c>
      <c r="L127" s="27" t="s">
        <v>27</v>
      </c>
      <c r="M127" s="27" t="s">
        <v>18</v>
      </c>
      <c r="N127" s="37">
        <f ca="1">+IF(Tabla2[[#This Row],[DÍAS PENDIENTES DE EJECUCIÓN]]&lt;=0,1,($Q$1-Tabla2[[#This Row],[FECHA ACTA DE INICIO]])/(Tabla2[[#This Row],[FECHA DE TERMINACIÓN  DEL CONTRATO ]]-Tabla2[[#This Row],[FECHA ACTA DE INICIO]]))</f>
        <v>1</v>
      </c>
      <c r="O127" s="10">
        <v>32698194</v>
      </c>
      <c r="P127" s="7">
        <v>44743</v>
      </c>
      <c r="Q127" s="27" t="s">
        <v>705</v>
      </c>
      <c r="R127" s="9">
        <f ca="1">+IF(Tabla2[[#This Row],[ESTADO ACTUAL DEL CONTRATO ]]="LIQUIDADO","OK",Tabla2[[#This Row],[FECHA DE TERMINACIÓN  DEL CONTRATO ]]-$Q$1)</f>
        <v>-571</v>
      </c>
      <c r="S127" s="7">
        <v>44926</v>
      </c>
      <c r="T127" s="27"/>
      <c r="U127" s="29" t="s">
        <v>99</v>
      </c>
      <c r="V127" s="29" t="s">
        <v>99</v>
      </c>
      <c r="W127" s="29" t="s">
        <v>99</v>
      </c>
      <c r="X127" s="27" t="s">
        <v>710</v>
      </c>
      <c r="Y127" s="27" t="s">
        <v>40</v>
      </c>
      <c r="Z127" s="27" t="s">
        <v>101</v>
      </c>
      <c r="AA127" s="27"/>
      <c r="AB127" s="27"/>
      <c r="AC127" s="27"/>
      <c r="AD127" s="27"/>
      <c r="AE127" s="27"/>
      <c r="AF127" s="29" t="s">
        <v>99</v>
      </c>
      <c r="AG127" s="30" t="s">
        <v>809</v>
      </c>
      <c r="AH127" s="29" t="s">
        <v>99</v>
      </c>
      <c r="AI127" s="6">
        <v>44743</v>
      </c>
      <c r="AJ127" s="29" t="s">
        <v>99</v>
      </c>
      <c r="AK127" s="6">
        <f>+Tabla2[[#This Row],[FECHA DE TERMINACIÓN  DEL CONTRATO ]]+120</f>
        <v>45046</v>
      </c>
      <c r="AL127" s="6">
        <f>+Tabla2[[#This Row],[OPORTUNIDAD PARA LIQUIDADAR BILATERALMENTE]]+60</f>
        <v>45106</v>
      </c>
      <c r="AM127" s="6">
        <f>+Tabla2[[#This Row],[OPORTUNIDAD PARA LIQUIDAR UNILATERALMENTE]]+720</f>
        <v>45826</v>
      </c>
      <c r="AN127" s="27" t="s">
        <v>99</v>
      </c>
    </row>
    <row r="128" spans="1:40" ht="45" x14ac:dyDescent="0.25">
      <c r="A128" s="27" t="s">
        <v>86</v>
      </c>
      <c r="B128" s="27" t="s">
        <v>810</v>
      </c>
      <c r="C128" s="7">
        <v>44743</v>
      </c>
      <c r="D128" s="27" t="s">
        <v>536</v>
      </c>
      <c r="E128" s="9" t="s">
        <v>537</v>
      </c>
      <c r="F128" s="27" t="s">
        <v>811</v>
      </c>
      <c r="G128" s="27" t="s">
        <v>812</v>
      </c>
      <c r="H128" s="27"/>
      <c r="I128" s="43"/>
      <c r="J128" s="27"/>
      <c r="K128" s="27" t="s">
        <v>4</v>
      </c>
      <c r="L128" s="27" t="s">
        <v>9</v>
      </c>
      <c r="M128" s="27" t="s">
        <v>6</v>
      </c>
      <c r="N128" s="37">
        <f ca="1">+IF(Tabla2[[#This Row],[DÍAS PENDIENTES DE EJECUCIÓN]]&lt;=0,1,($Q$1-Tabla2[[#This Row],[FECHA ACTA DE INICIO]])/(Tabla2[[#This Row],[FECHA DE TERMINACIÓN  DEL CONTRATO ]]-Tabla2[[#This Row],[FECHA ACTA DE INICIO]]))</f>
        <v>1</v>
      </c>
      <c r="O128" s="10">
        <f>146682097+Tabla2[[#This Row],[ADICIONES ]]</f>
        <v>174307225</v>
      </c>
      <c r="P128" s="7">
        <v>44743</v>
      </c>
      <c r="Q128" s="27" t="s">
        <v>1932</v>
      </c>
      <c r="R128" s="9">
        <f ca="1">+IF(Tabla2[[#This Row],[ESTADO ACTUAL DEL CONTRATO ]]="LIQUIDADO","OK",Tabla2[[#This Row],[FECHA DE TERMINACIÓN  DEL CONTRATO ]]-$Q$1)</f>
        <v>-540</v>
      </c>
      <c r="S128" s="7">
        <v>44957</v>
      </c>
      <c r="T128" s="27"/>
      <c r="U128" s="29" t="s">
        <v>1892</v>
      </c>
      <c r="V128" s="29" t="s">
        <v>99</v>
      </c>
      <c r="W128" s="49">
        <v>27625128</v>
      </c>
      <c r="X128" s="27" t="s">
        <v>111</v>
      </c>
      <c r="Y128" s="27" t="s">
        <v>44</v>
      </c>
      <c r="Z128" s="27" t="s">
        <v>101</v>
      </c>
      <c r="AA128" s="27" t="s">
        <v>128</v>
      </c>
      <c r="AB128" s="27"/>
      <c r="AC128" s="27"/>
      <c r="AD128" s="27"/>
      <c r="AE128" s="27"/>
      <c r="AF128" s="29" t="s">
        <v>99</v>
      </c>
      <c r="AG128" s="30" t="s">
        <v>813</v>
      </c>
      <c r="AH128" s="29" t="s">
        <v>99</v>
      </c>
      <c r="AI128" s="6">
        <v>44743</v>
      </c>
      <c r="AJ128" s="29" t="s">
        <v>99</v>
      </c>
      <c r="AK128" s="7">
        <f>+Tabla2[[#This Row],[FECHA DE TERMINACIÓN  DEL CONTRATO ]]+120</f>
        <v>45077</v>
      </c>
      <c r="AL128" s="7">
        <f>+Tabla2[[#This Row],[OPORTUNIDAD PARA LIQUIDADAR BILATERALMENTE]]+60</f>
        <v>45137</v>
      </c>
      <c r="AM128" s="7">
        <f>+Tabla2[[#This Row],[OPORTUNIDAD PARA LIQUIDAR UNILATERALMENTE]]+720</f>
        <v>45857</v>
      </c>
      <c r="AN128" s="27" t="s">
        <v>99</v>
      </c>
    </row>
    <row r="129" spans="1:40" ht="45" x14ac:dyDescent="0.25">
      <c r="A129" s="27" t="s">
        <v>86</v>
      </c>
      <c r="B129" s="27" t="s">
        <v>814</v>
      </c>
      <c r="C129" s="7">
        <v>44743</v>
      </c>
      <c r="D129" s="27" t="s">
        <v>267</v>
      </c>
      <c r="E129" s="9">
        <v>43922875</v>
      </c>
      <c r="F129" s="27" t="s">
        <v>815</v>
      </c>
      <c r="G129" s="27" t="s">
        <v>816</v>
      </c>
      <c r="H129" s="27"/>
      <c r="I129" s="43"/>
      <c r="J129" s="27"/>
      <c r="K129" s="27" t="s">
        <v>4</v>
      </c>
      <c r="L129" s="27" t="s">
        <v>27</v>
      </c>
      <c r="M129" s="27" t="s">
        <v>28</v>
      </c>
      <c r="N129" s="37">
        <v>0.25</v>
      </c>
      <c r="O129" s="10">
        <v>32698194</v>
      </c>
      <c r="P129" s="7">
        <v>44743</v>
      </c>
      <c r="Q129" s="27" t="s">
        <v>705</v>
      </c>
      <c r="R129" s="9" t="str">
        <f>+IF(Tabla2[[#This Row],[ESTADO ACTUAL DEL CONTRATO ]]="LIQUIDADO","OK",Tabla2[[#This Row],[FECHA DE TERMINACIÓN  DEL CONTRATO ]]-$Q$1)</f>
        <v>OK</v>
      </c>
      <c r="S129" s="7">
        <v>44926</v>
      </c>
      <c r="T129" s="7">
        <v>44789</v>
      </c>
      <c r="U129" s="29" t="s">
        <v>99</v>
      </c>
      <c r="V129" s="29" t="s">
        <v>99</v>
      </c>
      <c r="W129" s="29" t="s">
        <v>99</v>
      </c>
      <c r="X129" s="27" t="s">
        <v>111</v>
      </c>
      <c r="Y129" s="27" t="s">
        <v>23</v>
      </c>
      <c r="Z129" s="27" t="s">
        <v>101</v>
      </c>
      <c r="AA129" s="27" t="s">
        <v>299</v>
      </c>
      <c r="AB129" s="27"/>
      <c r="AC129" s="27"/>
      <c r="AD129" s="27"/>
      <c r="AE129" s="27"/>
      <c r="AF129" s="29" t="s">
        <v>99</v>
      </c>
      <c r="AG129" s="30" t="s">
        <v>817</v>
      </c>
      <c r="AH129" s="29" t="s">
        <v>99</v>
      </c>
      <c r="AI129" s="6">
        <v>44743</v>
      </c>
      <c r="AJ129" s="29" t="s">
        <v>99</v>
      </c>
      <c r="AK129" s="6">
        <f>+Tabla2[[#This Row],[FECHA DE TERMINACIÓN  DEL CONTRATO ]]+120</f>
        <v>45046</v>
      </c>
      <c r="AL129" s="6">
        <f>+Tabla2[[#This Row],[OPORTUNIDAD PARA LIQUIDADAR BILATERALMENTE]]+60</f>
        <v>45106</v>
      </c>
      <c r="AM129" s="6">
        <f>+Tabla2[[#This Row],[OPORTUNIDAD PARA LIQUIDAR UNILATERALMENTE]]+720</f>
        <v>45826</v>
      </c>
      <c r="AN129" s="27" t="s">
        <v>99</v>
      </c>
    </row>
    <row r="130" spans="1:40" ht="45" x14ac:dyDescent="0.25">
      <c r="A130" s="27" t="s">
        <v>86</v>
      </c>
      <c r="B130" s="27" t="s">
        <v>818</v>
      </c>
      <c r="C130" s="7">
        <v>44743</v>
      </c>
      <c r="D130" s="27" t="s">
        <v>483</v>
      </c>
      <c r="E130" s="9">
        <v>1152209295</v>
      </c>
      <c r="F130" s="27" t="s">
        <v>819</v>
      </c>
      <c r="G130" s="27" t="s">
        <v>820</v>
      </c>
      <c r="H130" s="27"/>
      <c r="I130" s="43"/>
      <c r="J130" s="27"/>
      <c r="K130" s="27" t="s">
        <v>4</v>
      </c>
      <c r="L130" s="27" t="s">
        <v>27</v>
      </c>
      <c r="M130" s="27" t="s">
        <v>18</v>
      </c>
      <c r="N130" s="37">
        <f ca="1">+IF(Tabla2[[#This Row],[DÍAS PENDIENTES DE EJECUCIÓN]]&lt;=0,1,($Q$1-Tabla2[[#This Row],[FECHA ACTA DE INICIO]])/(Tabla2[[#This Row],[FECHA DE TERMINACIÓN  DEL CONTRATO ]]-Tabla2[[#This Row],[FECHA ACTA DE INICIO]]))</f>
        <v>1</v>
      </c>
      <c r="O130" s="10">
        <v>32698194</v>
      </c>
      <c r="P130" s="7">
        <v>44743</v>
      </c>
      <c r="Q130" s="27" t="s">
        <v>705</v>
      </c>
      <c r="R130" s="9">
        <f ca="1">+IF(Tabla2[[#This Row],[ESTADO ACTUAL DEL CONTRATO ]]="LIQUIDADO","OK",Tabla2[[#This Row],[FECHA DE TERMINACIÓN  DEL CONTRATO ]]-$Q$1)</f>
        <v>-571</v>
      </c>
      <c r="S130" s="7">
        <v>44926</v>
      </c>
      <c r="T130" s="27"/>
      <c r="U130" s="29" t="s">
        <v>99</v>
      </c>
      <c r="V130" s="29" t="s">
        <v>99</v>
      </c>
      <c r="W130" s="29" t="s">
        <v>99</v>
      </c>
      <c r="X130" s="27" t="s">
        <v>710</v>
      </c>
      <c r="Y130" s="27" t="s">
        <v>43</v>
      </c>
      <c r="Z130" s="27" t="s">
        <v>101</v>
      </c>
      <c r="AA130" s="27" t="s">
        <v>766</v>
      </c>
      <c r="AB130" s="27"/>
      <c r="AC130" s="27"/>
      <c r="AD130" s="27"/>
      <c r="AE130" s="27"/>
      <c r="AF130" s="29" t="s">
        <v>99</v>
      </c>
      <c r="AG130" s="30" t="s">
        <v>821</v>
      </c>
      <c r="AH130" s="29" t="s">
        <v>99</v>
      </c>
      <c r="AI130" s="6">
        <v>44743</v>
      </c>
      <c r="AJ130" s="29" t="s">
        <v>99</v>
      </c>
      <c r="AK130" s="6">
        <f>+Tabla2[[#This Row],[FECHA DE TERMINACIÓN  DEL CONTRATO ]]+120</f>
        <v>45046</v>
      </c>
      <c r="AL130" s="6">
        <f>+Tabla2[[#This Row],[OPORTUNIDAD PARA LIQUIDADAR BILATERALMENTE]]+60</f>
        <v>45106</v>
      </c>
      <c r="AM130" s="6">
        <f>+Tabla2[[#This Row],[OPORTUNIDAD PARA LIQUIDAR UNILATERALMENTE]]+720</f>
        <v>45826</v>
      </c>
      <c r="AN130" s="27" t="s">
        <v>99</v>
      </c>
    </row>
    <row r="131" spans="1:40" ht="45" x14ac:dyDescent="0.25">
      <c r="A131" s="27" t="s">
        <v>86</v>
      </c>
      <c r="B131" s="27" t="s">
        <v>822</v>
      </c>
      <c r="C131" s="7">
        <v>44743</v>
      </c>
      <c r="D131" s="27" t="s">
        <v>466</v>
      </c>
      <c r="E131" s="9">
        <v>1037625186</v>
      </c>
      <c r="F131" s="27" t="s">
        <v>823</v>
      </c>
      <c r="G131" s="27" t="s">
        <v>824</v>
      </c>
      <c r="H131" s="27"/>
      <c r="I131" s="43"/>
      <c r="J131" s="27"/>
      <c r="K131" s="27" t="s">
        <v>4</v>
      </c>
      <c r="L131" s="27" t="s">
        <v>27</v>
      </c>
      <c r="M131" s="27" t="s">
        <v>18</v>
      </c>
      <c r="N131" s="37">
        <f ca="1">+IF(Tabla2[[#This Row],[DÍAS PENDIENTES DE EJECUCIÓN]]&lt;=0,1,($Q$1-Tabla2[[#This Row],[FECHA ACTA DE INICIO]])/(Tabla2[[#This Row],[FECHA DE TERMINACIÓN  DEL CONTRATO ]]-Tabla2[[#This Row],[FECHA ACTA DE INICIO]]))</f>
        <v>1</v>
      </c>
      <c r="O131" s="10">
        <v>38648202</v>
      </c>
      <c r="P131" s="7">
        <v>44743</v>
      </c>
      <c r="Q131" s="27" t="s">
        <v>705</v>
      </c>
      <c r="R131" s="9">
        <f ca="1">+IF(Tabla2[[#This Row],[ESTADO ACTUAL DEL CONTRATO ]]="LIQUIDADO","OK",Tabla2[[#This Row],[FECHA DE TERMINACIÓN  DEL CONTRATO ]]-$Q$1)</f>
        <v>-571</v>
      </c>
      <c r="S131" s="7">
        <v>44926</v>
      </c>
      <c r="T131" s="27"/>
      <c r="U131" s="29" t="s">
        <v>99</v>
      </c>
      <c r="V131" s="29" t="s">
        <v>99</v>
      </c>
      <c r="W131" s="29" t="s">
        <v>99</v>
      </c>
      <c r="X131" s="27" t="s">
        <v>111</v>
      </c>
      <c r="Y131" s="27" t="s">
        <v>39</v>
      </c>
      <c r="Z131" s="27" t="s">
        <v>101</v>
      </c>
      <c r="AA131" s="27" t="s">
        <v>466</v>
      </c>
      <c r="AB131" s="27"/>
      <c r="AC131" s="27"/>
      <c r="AD131" s="27"/>
      <c r="AE131" s="27"/>
      <c r="AF131" s="29" t="s">
        <v>99</v>
      </c>
      <c r="AG131" s="30" t="s">
        <v>825</v>
      </c>
      <c r="AH131" s="29" t="s">
        <v>99</v>
      </c>
      <c r="AI131" s="6">
        <v>44743</v>
      </c>
      <c r="AJ131" s="29" t="s">
        <v>99</v>
      </c>
      <c r="AK131" s="6">
        <f>+Tabla2[[#This Row],[FECHA DE TERMINACIÓN  DEL CONTRATO ]]+120</f>
        <v>45046</v>
      </c>
      <c r="AL131" s="6">
        <f>+Tabla2[[#This Row],[OPORTUNIDAD PARA LIQUIDADAR BILATERALMENTE]]+60</f>
        <v>45106</v>
      </c>
      <c r="AM131" s="6">
        <f>+Tabla2[[#This Row],[OPORTUNIDAD PARA LIQUIDAR UNILATERALMENTE]]+720</f>
        <v>45826</v>
      </c>
      <c r="AN131" s="27" t="s">
        <v>99</v>
      </c>
    </row>
    <row r="132" spans="1:40" ht="45" x14ac:dyDescent="0.25">
      <c r="A132" s="27" t="s">
        <v>86</v>
      </c>
      <c r="B132" s="27" t="s">
        <v>826</v>
      </c>
      <c r="C132" s="7">
        <v>44742</v>
      </c>
      <c r="D132" s="27" t="s">
        <v>827</v>
      </c>
      <c r="E132" s="9">
        <v>1033650548</v>
      </c>
      <c r="F132" s="27" t="s">
        <v>828</v>
      </c>
      <c r="G132" s="27" t="s">
        <v>829</v>
      </c>
      <c r="H132" s="27"/>
      <c r="I132" s="43"/>
      <c r="J132" s="27"/>
      <c r="K132" s="27" t="s">
        <v>4</v>
      </c>
      <c r="L132" s="27" t="s">
        <v>27</v>
      </c>
      <c r="M132" s="27" t="s">
        <v>36</v>
      </c>
      <c r="N132" s="37">
        <v>0.06</v>
      </c>
      <c r="O132" s="10">
        <v>32698194</v>
      </c>
      <c r="P132" s="7" t="s">
        <v>830</v>
      </c>
      <c r="Q132" s="27" t="s">
        <v>705</v>
      </c>
      <c r="R132" s="9">
        <f ca="1">+IF(Tabla2[[#This Row],[ESTADO ACTUAL DEL CONTRATO ]]="LIQUIDADO","OK",Tabla2[[#This Row],[FECHA DE TERMINACIÓN  DEL CONTRATO ]]-$Q$1)</f>
        <v>-571</v>
      </c>
      <c r="S132" s="7">
        <v>44926</v>
      </c>
      <c r="T132" s="27">
        <v>44753</v>
      </c>
      <c r="U132" s="29" t="s">
        <v>99</v>
      </c>
      <c r="V132" s="29" t="s">
        <v>99</v>
      </c>
      <c r="W132" s="29" t="s">
        <v>99</v>
      </c>
      <c r="X132" s="27" t="s">
        <v>111</v>
      </c>
      <c r="Y132" s="27" t="s">
        <v>11</v>
      </c>
      <c r="Z132" s="27" t="s">
        <v>101</v>
      </c>
      <c r="AA132" s="27"/>
      <c r="AB132" s="27"/>
      <c r="AC132" s="27"/>
      <c r="AD132" s="27"/>
      <c r="AE132" s="27"/>
      <c r="AF132" s="29" t="s">
        <v>99</v>
      </c>
      <c r="AG132" s="30" t="s">
        <v>831</v>
      </c>
      <c r="AH132" s="29" t="s">
        <v>99</v>
      </c>
      <c r="AI132" s="6">
        <v>44742</v>
      </c>
      <c r="AJ132" s="29" t="s">
        <v>99</v>
      </c>
      <c r="AK132" s="6">
        <f>+Tabla2[[#This Row],[FECHA DE TERMINACIÓN  DEL CONTRATO ]]+120</f>
        <v>45046</v>
      </c>
      <c r="AL132" s="6">
        <f>+Tabla2[[#This Row],[OPORTUNIDAD PARA LIQUIDADAR BILATERALMENTE]]+60</f>
        <v>45106</v>
      </c>
      <c r="AM132" s="6">
        <f>+Tabla2[[#This Row],[OPORTUNIDAD PARA LIQUIDAR UNILATERALMENTE]]+720</f>
        <v>45826</v>
      </c>
      <c r="AN132" s="27" t="s">
        <v>99</v>
      </c>
    </row>
    <row r="133" spans="1:40" ht="45" x14ac:dyDescent="0.25">
      <c r="A133" s="27" t="s">
        <v>86</v>
      </c>
      <c r="B133" s="27" t="s">
        <v>832</v>
      </c>
      <c r="C133" s="7">
        <v>44743</v>
      </c>
      <c r="D133" s="27" t="s">
        <v>833</v>
      </c>
      <c r="E133" s="9">
        <v>1152439392</v>
      </c>
      <c r="F133" s="27" t="s">
        <v>834</v>
      </c>
      <c r="G133" s="27" t="s">
        <v>835</v>
      </c>
      <c r="H133" s="27"/>
      <c r="I133" s="43"/>
      <c r="J133" s="27"/>
      <c r="K133" s="27" t="s">
        <v>4</v>
      </c>
      <c r="L133" s="27" t="s">
        <v>27</v>
      </c>
      <c r="M133" s="27" t="s">
        <v>18</v>
      </c>
      <c r="N133" s="37">
        <f ca="1">+IF(Tabla2[[#This Row],[DÍAS PENDIENTES DE EJECUCIÓN]]&lt;=0,1,($Q$1-Tabla2[[#This Row],[FECHA ACTA DE INICIO]])/(Tabla2[[#This Row],[FECHA DE TERMINACIÓN  DEL CONTRATO ]]-Tabla2[[#This Row],[FECHA ACTA DE INICIO]]))</f>
        <v>1</v>
      </c>
      <c r="O133" s="10">
        <v>32698194</v>
      </c>
      <c r="P133" s="7">
        <v>44747</v>
      </c>
      <c r="Q133" s="27" t="s">
        <v>705</v>
      </c>
      <c r="R133" s="9">
        <f ca="1">+IF(Tabla2[[#This Row],[ESTADO ACTUAL DEL CONTRATO ]]="LIQUIDADO","OK",Tabla2[[#This Row],[FECHA DE TERMINACIÓN  DEL CONTRATO ]]-$Q$1)</f>
        <v>-571</v>
      </c>
      <c r="S133" s="7">
        <v>44926</v>
      </c>
      <c r="T133" s="27"/>
      <c r="U133" s="29" t="s">
        <v>99</v>
      </c>
      <c r="V133" s="29" t="s">
        <v>99</v>
      </c>
      <c r="W133" s="29" t="s">
        <v>99</v>
      </c>
      <c r="X133" s="27" t="s">
        <v>710</v>
      </c>
      <c r="Y133" s="27" t="s">
        <v>40</v>
      </c>
      <c r="Z133" s="27" t="s">
        <v>101</v>
      </c>
      <c r="AA133" s="27" t="s">
        <v>348</v>
      </c>
      <c r="AB133" s="27"/>
      <c r="AC133" s="27"/>
      <c r="AD133" s="27"/>
      <c r="AE133" s="27"/>
      <c r="AF133" s="29" t="s">
        <v>99</v>
      </c>
      <c r="AG133" s="30" t="s">
        <v>836</v>
      </c>
      <c r="AH133" s="29" t="s">
        <v>99</v>
      </c>
      <c r="AI133" s="6">
        <v>44742</v>
      </c>
      <c r="AJ133" s="29" t="s">
        <v>99</v>
      </c>
      <c r="AK133" s="6">
        <f>+Tabla2[[#This Row],[FECHA DE TERMINACIÓN  DEL CONTRATO ]]+120</f>
        <v>45046</v>
      </c>
      <c r="AL133" s="6">
        <f>+Tabla2[[#This Row],[OPORTUNIDAD PARA LIQUIDADAR BILATERALMENTE]]+60</f>
        <v>45106</v>
      </c>
      <c r="AM133" s="6">
        <f>+Tabla2[[#This Row],[OPORTUNIDAD PARA LIQUIDAR UNILATERALMENTE]]+720</f>
        <v>45826</v>
      </c>
      <c r="AN133" s="27" t="s">
        <v>99</v>
      </c>
    </row>
    <row r="134" spans="1:40" ht="45" x14ac:dyDescent="0.25">
      <c r="A134" s="27" t="s">
        <v>86</v>
      </c>
      <c r="B134" s="27" t="s">
        <v>837</v>
      </c>
      <c r="C134" s="7">
        <v>44743</v>
      </c>
      <c r="D134" s="27" t="s">
        <v>94</v>
      </c>
      <c r="E134" s="9" t="s">
        <v>95</v>
      </c>
      <c r="F134" s="27" t="s">
        <v>838</v>
      </c>
      <c r="G134" s="27" t="s">
        <v>839</v>
      </c>
      <c r="H134" s="27"/>
      <c r="I134" s="43"/>
      <c r="J134" s="27"/>
      <c r="K134" s="27" t="s">
        <v>4</v>
      </c>
      <c r="L134" s="27" t="s">
        <v>5</v>
      </c>
      <c r="M134" s="27" t="s">
        <v>18</v>
      </c>
      <c r="N134" s="37">
        <f ca="1">+IF(Tabla2[[#This Row],[DÍAS PENDIENTES DE EJECUCIÓN]]&lt;=0,1,($Q$1-Tabla2[[#This Row],[FECHA ACTA DE INICIO]])/(Tabla2[[#This Row],[FECHA DE TERMINACIÓN  DEL CONTRATO ]]-Tabla2[[#This Row],[FECHA ACTA DE INICIO]]))</f>
        <v>1</v>
      </c>
      <c r="O134" s="10">
        <v>50082571</v>
      </c>
      <c r="P134" s="7">
        <v>44743</v>
      </c>
      <c r="Q134" s="27" t="s">
        <v>1927</v>
      </c>
      <c r="R134" s="9">
        <f ca="1">+IF(Tabla2[[#This Row],[ESTADO ACTUAL DEL CONTRATO ]]="LIQUIDADO","OK",Tabla2[[#This Row],[FECHA DE TERMINACIÓN  DEL CONTRATO ]]-$Q$1)</f>
        <v>-724</v>
      </c>
      <c r="S134" s="7">
        <v>44773</v>
      </c>
      <c r="T134" s="27"/>
      <c r="U134" s="29" t="s">
        <v>99</v>
      </c>
      <c r="V134" s="29" t="s">
        <v>99</v>
      </c>
      <c r="W134" s="29" t="s">
        <v>99</v>
      </c>
      <c r="X134" s="27" t="s">
        <v>111</v>
      </c>
      <c r="Y134" s="27" t="s">
        <v>44</v>
      </c>
      <c r="Z134" s="27" t="s">
        <v>101</v>
      </c>
      <c r="AA134" s="27" t="s">
        <v>128</v>
      </c>
      <c r="AB134" s="27"/>
      <c r="AC134" s="27"/>
      <c r="AD134" s="27"/>
      <c r="AE134" s="27"/>
      <c r="AF134" s="29" t="s">
        <v>99</v>
      </c>
      <c r="AG134" s="30" t="s">
        <v>840</v>
      </c>
      <c r="AH134" s="29" t="s">
        <v>99</v>
      </c>
      <c r="AI134" s="6">
        <v>44743</v>
      </c>
      <c r="AJ134" s="29" t="s">
        <v>99</v>
      </c>
      <c r="AK134" s="7">
        <f>+Tabla2[[#This Row],[FECHA DE TERMINACIÓN  DEL CONTRATO ]]+120</f>
        <v>44893</v>
      </c>
      <c r="AL134" s="7">
        <f>+Tabla2[[#This Row],[OPORTUNIDAD PARA LIQUIDADAR BILATERALMENTE]]+60</f>
        <v>44953</v>
      </c>
      <c r="AM134" s="7">
        <f>+Tabla2[[#This Row],[OPORTUNIDAD PARA LIQUIDAR UNILATERALMENTE]]+720</f>
        <v>45673</v>
      </c>
      <c r="AN134" s="27" t="s">
        <v>99</v>
      </c>
    </row>
    <row r="135" spans="1:40" ht="45" x14ac:dyDescent="0.25">
      <c r="A135" s="27" t="s">
        <v>86</v>
      </c>
      <c r="B135" s="27" t="s">
        <v>841</v>
      </c>
      <c r="C135" s="7">
        <v>44743</v>
      </c>
      <c r="D135" s="27" t="s">
        <v>842</v>
      </c>
      <c r="E135" s="9">
        <v>71677729</v>
      </c>
      <c r="F135" s="27" t="s">
        <v>429</v>
      </c>
      <c r="G135" s="27" t="s">
        <v>843</v>
      </c>
      <c r="H135" s="27"/>
      <c r="I135" s="43"/>
      <c r="J135" s="27"/>
      <c r="K135" s="27" t="s">
        <v>4</v>
      </c>
      <c r="L135" s="27" t="s">
        <v>27</v>
      </c>
      <c r="M135" s="27" t="s">
        <v>18</v>
      </c>
      <c r="N135" s="37">
        <f ca="1">+IF(Tabla2[[#This Row],[DÍAS PENDIENTES DE EJECUCIÓN]]&lt;=0,1,($Q$1-Tabla2[[#This Row],[FECHA ACTA DE INICIO]])/(Tabla2[[#This Row],[FECHA DE TERMINACIÓN  DEL CONTRATO ]]-Tabla2[[#This Row],[FECHA ACTA DE INICIO]]))</f>
        <v>1</v>
      </c>
      <c r="O135" s="10">
        <v>41644578</v>
      </c>
      <c r="P135" s="7">
        <v>44743</v>
      </c>
      <c r="Q135" s="27" t="s">
        <v>705</v>
      </c>
      <c r="R135" s="9">
        <f ca="1">+IF(Tabla2[[#This Row],[ESTADO ACTUAL DEL CONTRATO ]]="LIQUIDADO","OK",Tabla2[[#This Row],[FECHA DE TERMINACIÓN  DEL CONTRATO ]]-$Q$1)</f>
        <v>-571</v>
      </c>
      <c r="S135" s="7">
        <v>44926</v>
      </c>
      <c r="T135" s="27"/>
      <c r="U135" s="29" t="s">
        <v>99</v>
      </c>
      <c r="V135" s="29" t="s">
        <v>99</v>
      </c>
      <c r="W135" s="29" t="s">
        <v>99</v>
      </c>
      <c r="X135" s="27" t="s">
        <v>111</v>
      </c>
      <c r="Y135" s="27" t="s">
        <v>19</v>
      </c>
      <c r="Z135" s="27" t="s">
        <v>101</v>
      </c>
      <c r="AA135" s="27"/>
      <c r="AB135" s="27"/>
      <c r="AC135" s="27"/>
      <c r="AD135" s="27"/>
      <c r="AE135" s="27"/>
      <c r="AF135" s="29" t="s">
        <v>99</v>
      </c>
      <c r="AG135" s="30" t="s">
        <v>844</v>
      </c>
      <c r="AH135" s="29" t="s">
        <v>99</v>
      </c>
      <c r="AI135" s="6">
        <v>44743</v>
      </c>
      <c r="AJ135" s="29" t="s">
        <v>99</v>
      </c>
      <c r="AK135" s="6">
        <f>+Tabla2[[#This Row],[FECHA DE TERMINACIÓN  DEL CONTRATO ]]+120</f>
        <v>45046</v>
      </c>
      <c r="AL135" s="6">
        <f>+Tabla2[[#This Row],[OPORTUNIDAD PARA LIQUIDADAR BILATERALMENTE]]+60</f>
        <v>45106</v>
      </c>
      <c r="AM135" s="6">
        <f>+Tabla2[[#This Row],[OPORTUNIDAD PARA LIQUIDAR UNILATERALMENTE]]+720</f>
        <v>45826</v>
      </c>
      <c r="AN135" s="27" t="s">
        <v>99</v>
      </c>
    </row>
    <row r="136" spans="1:40" ht="45" x14ac:dyDescent="0.25">
      <c r="A136" s="27" t="s">
        <v>86</v>
      </c>
      <c r="B136" s="27" t="s">
        <v>845</v>
      </c>
      <c r="C136" s="7">
        <v>44743</v>
      </c>
      <c r="D136" s="27" t="s">
        <v>198</v>
      </c>
      <c r="E136" s="9" t="s">
        <v>199</v>
      </c>
      <c r="F136" s="27" t="s">
        <v>846</v>
      </c>
      <c r="G136" s="27" t="s">
        <v>847</v>
      </c>
      <c r="H136" s="27"/>
      <c r="I136" s="43"/>
      <c r="J136" s="27"/>
      <c r="K136" s="27" t="s">
        <v>4</v>
      </c>
      <c r="L136" s="27" t="s">
        <v>5</v>
      </c>
      <c r="M136" s="27" t="s">
        <v>6</v>
      </c>
      <c r="N136" s="37">
        <f ca="1">+IF(Tabla2[[#This Row],[DÍAS PENDIENTES DE EJECUCIÓN]]&lt;=0,1,($Q$1-Tabla2[[#This Row],[FECHA ACTA DE INICIO]])/(Tabla2[[#This Row],[FECHA DE TERMINACIÓN  DEL CONTRATO ]]-Tabla2[[#This Row],[FECHA ACTA DE INICIO]]))</f>
        <v>1</v>
      </c>
      <c r="O136" s="10">
        <v>6124758</v>
      </c>
      <c r="P136" s="7">
        <v>44743</v>
      </c>
      <c r="Q136" s="27" t="s">
        <v>848</v>
      </c>
      <c r="R136" s="9">
        <f ca="1">+IF(Tabla2[[#This Row],[ESTADO ACTUAL DEL CONTRATO ]]="LIQUIDADO","OK",Tabla2[[#This Row],[FECHA DE TERMINACIÓN  DEL CONTRATO ]]-$Q$1)</f>
        <v>-540</v>
      </c>
      <c r="S136" s="7">
        <v>44957</v>
      </c>
      <c r="T136" s="27"/>
      <c r="U136" s="29" t="s">
        <v>99</v>
      </c>
      <c r="V136" s="29" t="s">
        <v>99</v>
      </c>
      <c r="W136" s="29" t="s">
        <v>99</v>
      </c>
      <c r="X136" s="27" t="s">
        <v>111</v>
      </c>
      <c r="Y136" s="27" t="s">
        <v>42</v>
      </c>
      <c r="Z136" s="27" t="s">
        <v>101</v>
      </c>
      <c r="AA136" s="27"/>
      <c r="AB136" s="27"/>
      <c r="AC136" s="27"/>
      <c r="AD136" s="27"/>
      <c r="AE136" s="27"/>
      <c r="AF136" s="29" t="s">
        <v>99</v>
      </c>
      <c r="AG136" s="30" t="s">
        <v>849</v>
      </c>
      <c r="AH136" s="29" t="s">
        <v>99</v>
      </c>
      <c r="AI136" s="6">
        <v>44743</v>
      </c>
      <c r="AJ136" s="29" t="s">
        <v>99</v>
      </c>
      <c r="AK136" s="7">
        <f>+Tabla2[[#This Row],[FECHA DE TERMINACIÓN  DEL CONTRATO ]]+120</f>
        <v>45077</v>
      </c>
      <c r="AL136" s="7">
        <f>+Tabla2[[#This Row],[OPORTUNIDAD PARA LIQUIDADAR BILATERALMENTE]]+60</f>
        <v>45137</v>
      </c>
      <c r="AM136" s="7">
        <f>+Tabla2[[#This Row],[OPORTUNIDAD PARA LIQUIDAR UNILATERALMENTE]]+720</f>
        <v>45857</v>
      </c>
      <c r="AN136" s="27" t="s">
        <v>99</v>
      </c>
    </row>
    <row r="137" spans="1:40" ht="45" x14ac:dyDescent="0.25">
      <c r="A137" s="27" t="s">
        <v>86</v>
      </c>
      <c r="B137" s="27" t="s">
        <v>850</v>
      </c>
      <c r="C137" s="7">
        <v>44743</v>
      </c>
      <c r="D137" s="27" t="s">
        <v>342</v>
      </c>
      <c r="E137" s="9">
        <v>98607320</v>
      </c>
      <c r="F137" s="27" t="s">
        <v>851</v>
      </c>
      <c r="G137" s="27" t="s">
        <v>852</v>
      </c>
      <c r="H137" s="27"/>
      <c r="I137" s="43"/>
      <c r="J137" s="27"/>
      <c r="K137" s="27" t="s">
        <v>4</v>
      </c>
      <c r="L137" s="27" t="s">
        <v>27</v>
      </c>
      <c r="M137" s="27" t="s">
        <v>18</v>
      </c>
      <c r="N137" s="37">
        <f ca="1">+IF(Tabla2[[#This Row],[DÍAS PENDIENTES DE EJECUCIÓN]]&lt;=0,1,($Q$1-Tabla2[[#This Row],[FECHA ACTA DE INICIO]])/(Tabla2[[#This Row],[FECHA DE TERMINACIÓN  DEL CONTRATO ]]-Tabla2[[#This Row],[FECHA ACTA DE INICIO]]))</f>
        <v>1</v>
      </c>
      <c r="O137" s="10">
        <v>36341952</v>
      </c>
      <c r="P137" s="7">
        <v>44743</v>
      </c>
      <c r="Q137" s="27" t="s">
        <v>705</v>
      </c>
      <c r="R137" s="9">
        <f ca="1">+IF(Tabla2[[#This Row],[ESTADO ACTUAL DEL CONTRATO ]]="LIQUIDADO","OK",Tabla2[[#This Row],[FECHA DE TERMINACIÓN  DEL CONTRATO ]]-$Q$1)</f>
        <v>-571</v>
      </c>
      <c r="S137" s="7">
        <v>44926</v>
      </c>
      <c r="T137" s="27"/>
      <c r="U137" s="29" t="s">
        <v>99</v>
      </c>
      <c r="V137" s="29" t="s">
        <v>99</v>
      </c>
      <c r="W137" s="29" t="s">
        <v>99</v>
      </c>
      <c r="X137" s="27" t="s">
        <v>710</v>
      </c>
      <c r="Y137" s="27" t="s">
        <v>45</v>
      </c>
      <c r="Z137" s="27" t="s">
        <v>101</v>
      </c>
      <c r="AA137" s="27" t="s">
        <v>270</v>
      </c>
      <c r="AB137" s="27"/>
      <c r="AC137" s="27"/>
      <c r="AD137" s="27"/>
      <c r="AE137" s="27"/>
      <c r="AF137" s="29" t="s">
        <v>99</v>
      </c>
      <c r="AG137" s="30" t="s">
        <v>853</v>
      </c>
      <c r="AH137" s="29" t="s">
        <v>99</v>
      </c>
      <c r="AI137" s="6">
        <v>44743</v>
      </c>
      <c r="AJ137" s="29" t="s">
        <v>99</v>
      </c>
      <c r="AK137" s="6">
        <f>+Tabla2[[#This Row],[FECHA DE TERMINACIÓN  DEL CONTRATO ]]+120</f>
        <v>45046</v>
      </c>
      <c r="AL137" s="6">
        <f>+Tabla2[[#This Row],[OPORTUNIDAD PARA LIQUIDADAR BILATERALMENTE]]+60</f>
        <v>45106</v>
      </c>
      <c r="AM137" s="6">
        <f>+Tabla2[[#This Row],[OPORTUNIDAD PARA LIQUIDAR UNILATERALMENTE]]+720</f>
        <v>45826</v>
      </c>
      <c r="AN137" s="27" t="s">
        <v>99</v>
      </c>
    </row>
    <row r="138" spans="1:40" ht="45" x14ac:dyDescent="0.25">
      <c r="A138" s="27" t="s">
        <v>86</v>
      </c>
      <c r="B138" s="27" t="s">
        <v>854</v>
      </c>
      <c r="C138" s="7">
        <v>44743</v>
      </c>
      <c r="D138" s="27" t="s">
        <v>855</v>
      </c>
      <c r="E138" s="9">
        <v>1035227552</v>
      </c>
      <c r="F138" s="27" t="s">
        <v>856</v>
      </c>
      <c r="G138" s="27" t="s">
        <v>857</v>
      </c>
      <c r="H138" s="27"/>
      <c r="I138" s="43"/>
      <c r="J138" s="27"/>
      <c r="K138" s="27" t="s">
        <v>4</v>
      </c>
      <c r="L138" s="27" t="s">
        <v>27</v>
      </c>
      <c r="M138" s="27" t="s">
        <v>18</v>
      </c>
      <c r="N138" s="37">
        <f ca="1">+IF(Tabla2[[#This Row],[DÍAS PENDIENTES DE EJECUCIÓN]]&lt;=0,1,($Q$1-Tabla2[[#This Row],[FECHA ACTA DE INICIO]])/(Tabla2[[#This Row],[FECHA DE TERMINACIÓN  DEL CONTRATO ]]-Tabla2[[#This Row],[FECHA ACTA DE INICIO]]))</f>
        <v>1</v>
      </c>
      <c r="O138" s="10">
        <v>25928406</v>
      </c>
      <c r="P138" s="7">
        <v>44743</v>
      </c>
      <c r="Q138" s="27" t="s">
        <v>705</v>
      </c>
      <c r="R138" s="9">
        <f ca="1">+IF(Tabla2[[#This Row],[ESTADO ACTUAL DEL CONTRATO ]]="LIQUIDADO","OK",Tabla2[[#This Row],[FECHA DE TERMINACIÓN  DEL CONTRATO ]]-$Q$1)</f>
        <v>-571</v>
      </c>
      <c r="S138" s="7">
        <v>44926</v>
      </c>
      <c r="T138" s="27"/>
      <c r="U138" s="29" t="s">
        <v>99</v>
      </c>
      <c r="V138" s="29" t="s">
        <v>99</v>
      </c>
      <c r="W138" s="29" t="s">
        <v>99</v>
      </c>
      <c r="X138" s="27" t="s">
        <v>710</v>
      </c>
      <c r="Y138" s="27" t="s">
        <v>23</v>
      </c>
      <c r="Z138" s="27" t="s">
        <v>101</v>
      </c>
      <c r="AA138" s="27" t="s">
        <v>299</v>
      </c>
      <c r="AB138" s="27"/>
      <c r="AC138" s="27"/>
      <c r="AD138" s="27"/>
      <c r="AE138" s="27"/>
      <c r="AF138" s="29" t="s">
        <v>99</v>
      </c>
      <c r="AG138" s="30" t="s">
        <v>858</v>
      </c>
      <c r="AH138" s="29" t="s">
        <v>99</v>
      </c>
      <c r="AI138" s="6">
        <v>44743</v>
      </c>
      <c r="AJ138" s="29" t="s">
        <v>99</v>
      </c>
      <c r="AK138" s="6">
        <f>+Tabla2[[#This Row],[FECHA DE TERMINACIÓN  DEL CONTRATO ]]+120</f>
        <v>45046</v>
      </c>
      <c r="AL138" s="6">
        <f>+Tabla2[[#This Row],[OPORTUNIDAD PARA LIQUIDADAR BILATERALMENTE]]+60</f>
        <v>45106</v>
      </c>
      <c r="AM138" s="6">
        <f>+Tabla2[[#This Row],[OPORTUNIDAD PARA LIQUIDAR UNILATERALMENTE]]+720</f>
        <v>45826</v>
      </c>
      <c r="AN138" s="27" t="s">
        <v>99</v>
      </c>
    </row>
    <row r="139" spans="1:40" ht="45" x14ac:dyDescent="0.25">
      <c r="A139" s="27" t="s">
        <v>86</v>
      </c>
      <c r="B139" s="27" t="s">
        <v>859</v>
      </c>
      <c r="C139" s="7">
        <v>44747</v>
      </c>
      <c r="D139" s="27" t="s">
        <v>860</v>
      </c>
      <c r="E139" s="9">
        <v>32258138</v>
      </c>
      <c r="F139" s="27" t="s">
        <v>861</v>
      </c>
      <c r="G139" s="27" t="s">
        <v>862</v>
      </c>
      <c r="H139" s="27"/>
      <c r="I139" s="43"/>
      <c r="J139" s="27"/>
      <c r="K139" s="27" t="s">
        <v>4</v>
      </c>
      <c r="L139" s="27" t="s">
        <v>27</v>
      </c>
      <c r="M139" s="27" t="s">
        <v>18</v>
      </c>
      <c r="N139" s="37">
        <f ca="1">+IF(Tabla2[[#This Row],[DÍAS PENDIENTES DE EJECUCIÓN]]&lt;=0,1,($Q$1-Tabla2[[#This Row],[FECHA ACTA DE INICIO]])/(Tabla2[[#This Row],[FECHA DE TERMINACIÓN  DEL CONTRATO ]]-Tabla2[[#This Row],[FECHA ACTA DE INICIO]]))</f>
        <v>1</v>
      </c>
      <c r="O139" s="10">
        <v>32698194</v>
      </c>
      <c r="P139" s="7">
        <v>44747</v>
      </c>
      <c r="Q139" s="27" t="s">
        <v>239</v>
      </c>
      <c r="R139" s="9">
        <f ca="1">+IF(Tabla2[[#This Row],[ESTADO ACTUAL DEL CONTRATO ]]="LIQUIDADO","OK",Tabla2[[#This Row],[FECHA DE TERMINACIÓN  DEL CONTRATO ]]-$Q$1)</f>
        <v>-571</v>
      </c>
      <c r="S139" s="7">
        <v>44926</v>
      </c>
      <c r="T139" s="27"/>
      <c r="U139" s="29" t="s">
        <v>99</v>
      </c>
      <c r="V139" s="29" t="s">
        <v>99</v>
      </c>
      <c r="W139" s="29" t="s">
        <v>99</v>
      </c>
      <c r="X139" s="27" t="s">
        <v>710</v>
      </c>
      <c r="Y139" s="27" t="s">
        <v>32</v>
      </c>
      <c r="Z139" s="27" t="s">
        <v>101</v>
      </c>
      <c r="AA139" s="27" t="s">
        <v>246</v>
      </c>
      <c r="AB139" s="27"/>
      <c r="AC139" s="27"/>
      <c r="AD139" s="27"/>
      <c r="AE139" s="27"/>
      <c r="AF139" s="29" t="s">
        <v>99</v>
      </c>
      <c r="AG139" s="30" t="s">
        <v>863</v>
      </c>
      <c r="AH139" s="29" t="s">
        <v>99</v>
      </c>
      <c r="AI139" s="6">
        <v>44747</v>
      </c>
      <c r="AJ139" s="29" t="s">
        <v>99</v>
      </c>
      <c r="AK139" s="6">
        <f>+Tabla2[[#This Row],[FECHA DE TERMINACIÓN  DEL CONTRATO ]]+120</f>
        <v>45046</v>
      </c>
      <c r="AL139" s="6">
        <f>+Tabla2[[#This Row],[OPORTUNIDAD PARA LIQUIDADAR BILATERALMENTE]]+60</f>
        <v>45106</v>
      </c>
      <c r="AM139" s="6">
        <f>+Tabla2[[#This Row],[OPORTUNIDAD PARA LIQUIDAR UNILATERALMENTE]]+720</f>
        <v>45826</v>
      </c>
      <c r="AN139" s="27" t="s">
        <v>99</v>
      </c>
    </row>
    <row r="140" spans="1:40" ht="45" x14ac:dyDescent="0.25">
      <c r="A140" s="27" t="s">
        <v>86</v>
      </c>
      <c r="B140" s="27" t="s">
        <v>864</v>
      </c>
      <c r="C140" s="7">
        <v>44755</v>
      </c>
      <c r="D140" s="27" t="s">
        <v>647</v>
      </c>
      <c r="E140" s="9">
        <v>52375649</v>
      </c>
      <c r="F140" s="27" t="s">
        <v>815</v>
      </c>
      <c r="G140" s="27" t="s">
        <v>865</v>
      </c>
      <c r="H140" s="27"/>
      <c r="I140" s="43"/>
      <c r="J140" s="27"/>
      <c r="K140" s="27" t="s">
        <v>4</v>
      </c>
      <c r="L140" s="27" t="s">
        <v>27</v>
      </c>
      <c r="M140" s="27" t="s">
        <v>18</v>
      </c>
      <c r="N140" s="37">
        <f ca="1">+IF(Tabla2[[#This Row],[DÍAS PENDIENTES DE EJECUCIÓN]]&lt;=0,1,($Q$1-Tabla2[[#This Row],[FECHA ACTA DE INICIO]])/(Tabla2[[#This Row],[FECHA DE TERMINACIÓN  DEL CONTRATO ]]-Tabla2[[#This Row],[FECHA ACTA DE INICIO]]))</f>
        <v>1</v>
      </c>
      <c r="O140" s="10">
        <v>30699971</v>
      </c>
      <c r="P140" s="7">
        <v>44755</v>
      </c>
      <c r="Q140" s="27" t="s">
        <v>866</v>
      </c>
      <c r="R140" s="9">
        <f ca="1">+IF(Tabla2[[#This Row],[ESTADO ACTUAL DEL CONTRATO ]]="LIQUIDADO","OK",Tabla2[[#This Row],[FECHA DE TERMINACIÓN  DEL CONTRATO ]]-$Q$1)</f>
        <v>-571</v>
      </c>
      <c r="S140" s="7">
        <v>44926</v>
      </c>
      <c r="T140" s="27"/>
      <c r="U140" s="29" t="s">
        <v>99</v>
      </c>
      <c r="V140" s="29" t="s">
        <v>99</v>
      </c>
      <c r="W140" s="29" t="s">
        <v>99</v>
      </c>
      <c r="X140" s="27" t="s">
        <v>710</v>
      </c>
      <c r="Y140" s="27" t="s">
        <v>23</v>
      </c>
      <c r="Z140" s="27" t="s">
        <v>101</v>
      </c>
      <c r="AA140" s="27" t="s">
        <v>299</v>
      </c>
      <c r="AB140" s="27"/>
      <c r="AC140" s="27"/>
      <c r="AD140" s="27"/>
      <c r="AE140" s="27"/>
      <c r="AF140" s="29" t="s">
        <v>99</v>
      </c>
      <c r="AG140" s="30" t="s">
        <v>867</v>
      </c>
      <c r="AH140" s="29" t="s">
        <v>99</v>
      </c>
      <c r="AI140" s="6">
        <v>44755</v>
      </c>
      <c r="AJ140" s="29" t="s">
        <v>99</v>
      </c>
      <c r="AK140" s="6">
        <f>+Tabla2[[#This Row],[FECHA DE TERMINACIÓN  DEL CONTRATO ]]+120</f>
        <v>45046</v>
      </c>
      <c r="AL140" s="6">
        <f>+Tabla2[[#This Row],[OPORTUNIDAD PARA LIQUIDADAR BILATERALMENTE]]+60</f>
        <v>45106</v>
      </c>
      <c r="AM140" s="6">
        <f>+Tabla2[[#This Row],[OPORTUNIDAD PARA LIQUIDAR UNILATERALMENTE]]+720</f>
        <v>45826</v>
      </c>
      <c r="AN140" s="27" t="s">
        <v>99</v>
      </c>
    </row>
    <row r="141" spans="1:40" ht="45" x14ac:dyDescent="0.25">
      <c r="A141" s="27" t="s">
        <v>86</v>
      </c>
      <c r="B141" s="27" t="s">
        <v>868</v>
      </c>
      <c r="C141" s="7">
        <v>44768</v>
      </c>
      <c r="D141" s="27" t="s">
        <v>869</v>
      </c>
      <c r="E141" s="9">
        <v>1152444171</v>
      </c>
      <c r="F141" s="27" t="s">
        <v>870</v>
      </c>
      <c r="G141" s="27" t="s">
        <v>871</v>
      </c>
      <c r="K141" s="27" t="s">
        <v>4</v>
      </c>
      <c r="L141" s="27" t="s">
        <v>27</v>
      </c>
      <c r="M141" s="27" t="s">
        <v>18</v>
      </c>
      <c r="N141" s="37">
        <f ca="1">+IF(Tabla2[[#This Row],[DÍAS PENDIENTES DE EJECUCIÓN]]&lt;=0,1,($Q$1-Tabla2[[#This Row],[FECHA ACTA DE INICIO]])/(Tabla2[[#This Row],[FECHA DE TERMINACIÓN  DEL CONTRATO ]]-Tabla2[[#This Row],[FECHA ACTA DE INICIO]]))</f>
        <v>1</v>
      </c>
      <c r="O141" s="10">
        <v>19999058</v>
      </c>
      <c r="P141" s="7">
        <v>44768</v>
      </c>
      <c r="Q141" s="27" t="s">
        <v>872</v>
      </c>
      <c r="R141" s="9">
        <f ca="1">+IF(Tabla2[[#This Row],[ESTADO ACTUAL DEL CONTRATO ]]="LIQUIDADO","OK",Tabla2[[#This Row],[FECHA DE TERMINACIÓN  DEL CONTRATO ]]-$Q$1)</f>
        <v>-571</v>
      </c>
      <c r="S141" s="7">
        <v>44926</v>
      </c>
      <c r="U141" s="29" t="s">
        <v>99</v>
      </c>
      <c r="V141" s="29" t="s">
        <v>99</v>
      </c>
      <c r="W141" s="29" t="s">
        <v>99</v>
      </c>
      <c r="X141" s="27" t="s">
        <v>710</v>
      </c>
      <c r="Y141" s="27" t="s">
        <v>7</v>
      </c>
      <c r="Z141" s="27" t="s">
        <v>101</v>
      </c>
      <c r="AA141" s="27" t="s">
        <v>112</v>
      </c>
      <c r="AF141" s="29" t="s">
        <v>99</v>
      </c>
      <c r="AG141" s="30" t="s">
        <v>873</v>
      </c>
      <c r="AH141" s="29" t="s">
        <v>99</v>
      </c>
      <c r="AI141" s="7">
        <v>44768</v>
      </c>
      <c r="AJ141" s="29" t="s">
        <v>99</v>
      </c>
      <c r="AK141" s="6">
        <f>+Tabla2[[#This Row],[FECHA DE TERMINACIÓN  DEL CONTRATO ]]+120</f>
        <v>45046</v>
      </c>
      <c r="AL141" s="6">
        <f>+Tabla2[[#This Row],[OPORTUNIDAD PARA LIQUIDADAR BILATERALMENTE]]+60</f>
        <v>45106</v>
      </c>
      <c r="AM141" s="6">
        <f>+Tabla2[[#This Row],[OPORTUNIDAD PARA LIQUIDAR UNILATERALMENTE]]+720</f>
        <v>45826</v>
      </c>
      <c r="AN141" s="27" t="s">
        <v>99</v>
      </c>
    </row>
    <row r="142" spans="1:40" ht="45" x14ac:dyDescent="0.25">
      <c r="A142" s="27" t="s">
        <v>86</v>
      </c>
      <c r="B142" s="27" t="s">
        <v>874</v>
      </c>
      <c r="C142" s="7">
        <v>44768</v>
      </c>
      <c r="D142" s="27" t="s">
        <v>875</v>
      </c>
      <c r="E142" s="9">
        <v>1121203550</v>
      </c>
      <c r="F142" s="27" t="s">
        <v>769</v>
      </c>
      <c r="G142" s="27" t="s">
        <v>876</v>
      </c>
      <c r="H142" s="27"/>
      <c r="I142" s="43"/>
      <c r="J142" s="27"/>
      <c r="K142" s="27" t="s">
        <v>4</v>
      </c>
      <c r="L142" s="27" t="s">
        <v>27</v>
      </c>
      <c r="M142" s="27" t="s">
        <v>18</v>
      </c>
      <c r="N142" s="37">
        <f ca="1">+IF(Tabla2[[#This Row],[DÍAS PENDIENTES DE EJECUCIÓN]]&lt;=0,1,($Q$1-Tabla2[[#This Row],[FECHA ACTA DE INICIO]])/(Tabla2[[#This Row],[FECHA DE TERMINACIÓN  DEL CONTRATO ]]-Tabla2[[#This Row],[FECHA ACTA DE INICIO]]))</f>
        <v>1</v>
      </c>
      <c r="O142" s="10">
        <v>19999058</v>
      </c>
      <c r="P142" s="7">
        <v>44768</v>
      </c>
      <c r="Q142" s="27" t="s">
        <v>872</v>
      </c>
      <c r="R142" s="9">
        <f ca="1">+IF(Tabla2[[#This Row],[ESTADO ACTUAL DEL CONTRATO ]]="LIQUIDADO","OK",Tabla2[[#This Row],[FECHA DE TERMINACIÓN  DEL CONTRATO ]]-$Q$1)</f>
        <v>-571</v>
      </c>
      <c r="S142" s="7">
        <v>44926</v>
      </c>
      <c r="T142" s="27"/>
      <c r="U142" s="29" t="s">
        <v>99</v>
      </c>
      <c r="V142" s="29" t="s">
        <v>99</v>
      </c>
      <c r="W142" s="29" t="s">
        <v>99</v>
      </c>
      <c r="X142" s="27" t="s">
        <v>710</v>
      </c>
      <c r="Y142" s="27" t="s">
        <v>7</v>
      </c>
      <c r="Z142" s="27" t="s">
        <v>101</v>
      </c>
      <c r="AA142" s="27" t="s">
        <v>112</v>
      </c>
      <c r="AB142" s="27"/>
      <c r="AC142" s="27"/>
      <c r="AD142" s="27"/>
      <c r="AE142" s="27"/>
      <c r="AF142" s="29" t="s">
        <v>99</v>
      </c>
      <c r="AG142" s="30" t="s">
        <v>877</v>
      </c>
      <c r="AH142" s="29" t="s">
        <v>99</v>
      </c>
      <c r="AI142" s="7">
        <v>44768</v>
      </c>
      <c r="AJ142" s="29" t="s">
        <v>99</v>
      </c>
      <c r="AK142" s="6">
        <f>+Tabla2[[#This Row],[FECHA DE TERMINACIÓN  DEL CONTRATO ]]+120</f>
        <v>45046</v>
      </c>
      <c r="AL142" s="6">
        <f>+Tabla2[[#This Row],[OPORTUNIDAD PARA LIQUIDADAR BILATERALMENTE]]+60</f>
        <v>45106</v>
      </c>
      <c r="AM142" s="6">
        <f>+Tabla2[[#This Row],[OPORTUNIDAD PARA LIQUIDAR UNILATERALMENTE]]+720</f>
        <v>45826</v>
      </c>
      <c r="AN142" s="27" t="s">
        <v>99</v>
      </c>
    </row>
    <row r="143" spans="1:40" ht="45" x14ac:dyDescent="0.25">
      <c r="A143" s="27" t="s">
        <v>86</v>
      </c>
      <c r="B143" s="27" t="s">
        <v>878</v>
      </c>
      <c r="C143" s="7">
        <v>44768</v>
      </c>
      <c r="D143" s="27" t="s">
        <v>879</v>
      </c>
      <c r="E143" s="9">
        <v>71724657</v>
      </c>
      <c r="F143" s="27" t="s">
        <v>880</v>
      </c>
      <c r="G143" s="27" t="s">
        <v>881</v>
      </c>
      <c r="H143" s="27"/>
      <c r="I143" s="43"/>
      <c r="J143" s="27"/>
      <c r="K143" s="27" t="s">
        <v>4</v>
      </c>
      <c r="L143" s="27" t="s">
        <v>27</v>
      </c>
      <c r="M143" s="27" t="s">
        <v>18</v>
      </c>
      <c r="N143" s="37">
        <f ca="1">+IF(Tabla2[[#This Row],[DÍAS PENDIENTES DE EJECUCIÓN]]&lt;=0,1,($Q$1-Tabla2[[#This Row],[FECHA ACTA DE INICIO]])/(Tabla2[[#This Row],[FECHA DE TERMINACIÓN  DEL CONTRATO ]]-Tabla2[[#This Row],[FECHA ACTA DE INICIO]]))</f>
        <v>1</v>
      </c>
      <c r="O143" s="10">
        <v>28520091</v>
      </c>
      <c r="P143" s="7">
        <v>44768</v>
      </c>
      <c r="Q143" s="27" t="s">
        <v>872</v>
      </c>
      <c r="R143" s="9">
        <f ca="1">+IF(Tabla2[[#This Row],[ESTADO ACTUAL DEL CONTRATO ]]="LIQUIDADO","OK",Tabla2[[#This Row],[FECHA DE TERMINACIÓN  DEL CONTRATO ]]-$Q$1)</f>
        <v>-571</v>
      </c>
      <c r="S143" s="7">
        <v>44926</v>
      </c>
      <c r="T143" s="27"/>
      <c r="U143" s="29" t="s">
        <v>99</v>
      </c>
      <c r="V143" s="29" t="s">
        <v>99</v>
      </c>
      <c r="W143" s="29" t="s">
        <v>99</v>
      </c>
      <c r="X143" s="27" t="s">
        <v>710</v>
      </c>
      <c r="Y143" s="27" t="s">
        <v>39</v>
      </c>
      <c r="Z143" s="27" t="s">
        <v>101</v>
      </c>
      <c r="AA143" s="27" t="s">
        <v>466</v>
      </c>
      <c r="AB143" s="27"/>
      <c r="AC143" s="27"/>
      <c r="AD143" s="27"/>
      <c r="AE143" s="27"/>
      <c r="AF143" s="29" t="s">
        <v>99</v>
      </c>
      <c r="AG143" s="30" t="s">
        <v>882</v>
      </c>
      <c r="AH143" s="29" t="s">
        <v>99</v>
      </c>
      <c r="AI143" s="7">
        <v>44768</v>
      </c>
      <c r="AJ143" s="29" t="s">
        <v>99</v>
      </c>
      <c r="AK143" s="6">
        <f>+Tabla2[[#This Row],[FECHA DE TERMINACIÓN  DEL CONTRATO ]]+120</f>
        <v>45046</v>
      </c>
      <c r="AL143" s="6">
        <f>+Tabla2[[#This Row],[OPORTUNIDAD PARA LIQUIDADAR BILATERALMENTE]]+60</f>
        <v>45106</v>
      </c>
      <c r="AM143" s="6">
        <f>+Tabla2[[#This Row],[OPORTUNIDAD PARA LIQUIDAR UNILATERALMENTE]]+720</f>
        <v>45826</v>
      </c>
      <c r="AN143" s="27" t="s">
        <v>99</v>
      </c>
    </row>
    <row r="144" spans="1:40" ht="45" x14ac:dyDescent="0.25">
      <c r="A144" s="27" t="s">
        <v>86</v>
      </c>
      <c r="B144" s="27" t="s">
        <v>883</v>
      </c>
      <c r="C144" s="7">
        <v>44763</v>
      </c>
      <c r="D144" s="27" t="s">
        <v>884</v>
      </c>
      <c r="E144" s="9" t="s">
        <v>885</v>
      </c>
      <c r="F144" s="27" t="s">
        <v>886</v>
      </c>
      <c r="G144" s="27" t="s">
        <v>887</v>
      </c>
      <c r="H144" s="27"/>
      <c r="I144" s="44"/>
      <c r="J144" s="27"/>
      <c r="K144" s="27" t="s">
        <v>20</v>
      </c>
      <c r="L144" s="27" t="s">
        <v>33</v>
      </c>
      <c r="M144" s="27" t="s">
        <v>31</v>
      </c>
      <c r="N144" s="37">
        <f ca="1">+IF(Tabla2[[#This Row],[DÍAS PENDIENTES DE EJECUCIÓN]]&lt;=0,1,($Q$1-Tabla2[[#This Row],[FECHA ACTA DE INICIO]])/(Tabla2[[#This Row],[FECHA DE TERMINACIÓN  DEL CONTRATO ]]-Tabla2[[#This Row],[FECHA ACTA DE INICIO]]))</f>
        <v>1</v>
      </c>
      <c r="O144" s="10">
        <v>341912889</v>
      </c>
      <c r="P144" s="7">
        <v>44770</v>
      </c>
      <c r="Q144" s="27" t="s">
        <v>888</v>
      </c>
      <c r="R144" s="9">
        <f ca="1">+IF(Tabla2[[#This Row],[ESTADO ACTUAL DEL CONTRATO ]]="LIQUIDADO","OK",Tabla2[[#This Row],[FECHA DE TERMINACIÓN  DEL CONTRATO ]]-$Q$1)</f>
        <v>-604</v>
      </c>
      <c r="S144" s="7">
        <v>44893</v>
      </c>
      <c r="T144" s="27"/>
      <c r="U144" s="29" t="s">
        <v>99</v>
      </c>
      <c r="V144" s="29" t="s">
        <v>99</v>
      </c>
      <c r="W144" s="29" t="s">
        <v>99</v>
      </c>
      <c r="X144" s="27" t="s">
        <v>111</v>
      </c>
      <c r="Y144" s="27" t="s">
        <v>39</v>
      </c>
      <c r="Z144" s="27" t="s">
        <v>101</v>
      </c>
      <c r="AA144" s="27" t="s">
        <v>466</v>
      </c>
      <c r="AB144" s="27"/>
      <c r="AC144" s="27"/>
      <c r="AD144" s="27"/>
      <c r="AE144" s="27"/>
      <c r="AF144" s="29" t="s">
        <v>99</v>
      </c>
      <c r="AG144" s="45" t="s">
        <v>889</v>
      </c>
      <c r="AH144" s="29" t="s">
        <v>99</v>
      </c>
      <c r="AI144" s="6">
        <v>44727</v>
      </c>
      <c r="AJ144" s="29" t="s">
        <v>99</v>
      </c>
      <c r="AK144" s="6">
        <f>+Tabla2[[#This Row],[FECHA DE TERMINACIÓN  DEL CONTRATO ]]+120</f>
        <v>45013</v>
      </c>
      <c r="AL144" s="6">
        <f>+Tabla2[[#This Row],[OPORTUNIDAD PARA LIQUIDADAR BILATERALMENTE]]+60</f>
        <v>45073</v>
      </c>
      <c r="AM144" s="6">
        <f>+Tabla2[[#This Row],[OPORTUNIDAD PARA LIQUIDAR UNILATERALMENTE]]+720</f>
        <v>45793</v>
      </c>
      <c r="AN144" s="27" t="s">
        <v>99</v>
      </c>
    </row>
    <row r="145" spans="1:40" ht="45" x14ac:dyDescent="0.25">
      <c r="A145" s="27" t="s">
        <v>86</v>
      </c>
      <c r="B145" s="27" t="s">
        <v>890</v>
      </c>
      <c r="C145" s="7">
        <v>44768</v>
      </c>
      <c r="D145" s="27" t="s">
        <v>891</v>
      </c>
      <c r="E145" s="9">
        <v>1017199562</v>
      </c>
      <c r="F145" s="27" t="s">
        <v>892</v>
      </c>
      <c r="G145" s="27" t="s">
        <v>893</v>
      </c>
      <c r="H145" s="27"/>
      <c r="I145" s="43"/>
      <c r="J145" s="27"/>
      <c r="K145" s="27" t="s">
        <v>4</v>
      </c>
      <c r="L145" s="27" t="s">
        <v>27</v>
      </c>
      <c r="M145" s="27" t="s">
        <v>18</v>
      </c>
      <c r="N145" s="37">
        <f ca="1">+IF(Tabla2[[#This Row],[DÍAS PENDIENTES DE EJECUCIÓN]]&lt;=0,1,($Q$1-Tabla2[[#This Row],[FECHA ACTA DE INICIO]])/(Tabla2[[#This Row],[FECHA DE TERMINACIÓN  DEL CONTRATO ]]-Tabla2[[#This Row],[FECHA ACTA DE INICIO]]))</f>
        <v>1</v>
      </c>
      <c r="O145" s="10">
        <v>25119084</v>
      </c>
      <c r="P145" s="7">
        <v>44768</v>
      </c>
      <c r="Q145" s="27" t="s">
        <v>872</v>
      </c>
      <c r="R145" s="9">
        <f ca="1">+IF(Tabla2[[#This Row],[ESTADO ACTUAL DEL CONTRATO ]]="LIQUIDADO","OK",Tabla2[[#This Row],[FECHA DE TERMINACIÓN  DEL CONTRATO ]]-$Q$1)</f>
        <v>-571</v>
      </c>
      <c r="S145" s="7">
        <v>44926</v>
      </c>
      <c r="T145" s="27"/>
      <c r="U145" s="29" t="s">
        <v>99</v>
      </c>
      <c r="V145" s="29" t="s">
        <v>99</v>
      </c>
      <c r="W145" s="29" t="s">
        <v>99</v>
      </c>
      <c r="X145" s="29" t="s">
        <v>855</v>
      </c>
      <c r="Y145" s="27" t="s">
        <v>7</v>
      </c>
      <c r="Z145" s="27" t="s">
        <v>101</v>
      </c>
      <c r="AA145" s="27" t="s">
        <v>112</v>
      </c>
      <c r="AB145" s="27"/>
      <c r="AC145" s="27"/>
      <c r="AD145" s="27"/>
      <c r="AE145" s="27"/>
      <c r="AF145" s="29" t="s">
        <v>99</v>
      </c>
      <c r="AG145" s="45" t="s">
        <v>894</v>
      </c>
      <c r="AH145" s="29" t="s">
        <v>99</v>
      </c>
      <c r="AI145" s="7">
        <v>44768</v>
      </c>
      <c r="AJ145" s="29" t="s">
        <v>99</v>
      </c>
      <c r="AK145" s="6">
        <f>+Tabla2[[#This Row],[FECHA DE TERMINACIÓN  DEL CONTRATO ]]+120</f>
        <v>45046</v>
      </c>
      <c r="AL145" s="6">
        <f>+Tabla2[[#This Row],[OPORTUNIDAD PARA LIQUIDADAR BILATERALMENTE]]+60</f>
        <v>45106</v>
      </c>
      <c r="AM145" s="6">
        <f>+Tabla2[[#This Row],[OPORTUNIDAD PARA LIQUIDAR UNILATERALMENTE]]+720</f>
        <v>45826</v>
      </c>
      <c r="AN145" s="27" t="s">
        <v>99</v>
      </c>
    </row>
    <row r="146" spans="1:40" ht="45" x14ac:dyDescent="0.25">
      <c r="A146" s="27" t="s">
        <v>86</v>
      </c>
      <c r="B146" s="27" t="s">
        <v>895</v>
      </c>
      <c r="C146" s="7">
        <v>44774</v>
      </c>
      <c r="D146" s="27" t="s">
        <v>94</v>
      </c>
      <c r="E146" s="9" t="s">
        <v>95</v>
      </c>
      <c r="F146" s="27" t="s">
        <v>896</v>
      </c>
      <c r="G146" s="27" t="s">
        <v>897</v>
      </c>
      <c r="H146" s="27"/>
      <c r="I146" s="43"/>
      <c r="J146" s="27"/>
      <c r="K146" s="27" t="s">
        <v>4</v>
      </c>
      <c r="L146" s="27" t="s">
        <v>5</v>
      </c>
      <c r="M146" s="27" t="s">
        <v>6</v>
      </c>
      <c r="N146" s="37">
        <f ca="1">+IF(Tabla2[[#This Row],[DÍAS PENDIENTES DE EJECUCIÓN]]&lt;=0,1,($Q$1-Tabla2[[#This Row],[FECHA ACTA DE INICIO]])/(Tabla2[[#This Row],[FECHA DE TERMINACIÓN  DEL CONTRATO ]]-Tabla2[[#This Row],[FECHA ACTA DE INICIO]]))</f>
        <v>1</v>
      </c>
      <c r="O146" s="10">
        <f>217220012+Tabla2[[#This Row],[ADICIONES ]]</f>
        <v>254220012</v>
      </c>
      <c r="P146" s="7">
        <v>44774</v>
      </c>
      <c r="Q146" s="27" t="s">
        <v>1930</v>
      </c>
      <c r="R146" s="9">
        <f ca="1">+IF(Tabla2[[#This Row],[ESTADO ACTUAL DEL CONTRATO ]]="LIQUIDADO","OK",Tabla2[[#This Row],[FECHA DE TERMINACIÓN  DEL CONTRATO ]]-$Q$1)</f>
        <v>-512</v>
      </c>
      <c r="S146" s="7">
        <v>44985</v>
      </c>
      <c r="T146" s="27"/>
      <c r="U146" s="29" t="s">
        <v>1929</v>
      </c>
      <c r="V146" s="29" t="s">
        <v>99</v>
      </c>
      <c r="W146" s="49">
        <v>37000000</v>
      </c>
      <c r="X146" s="27" t="s">
        <v>111</v>
      </c>
      <c r="Y146" s="27" t="s">
        <v>40</v>
      </c>
      <c r="Z146" s="27" t="s">
        <v>101</v>
      </c>
      <c r="AA146" s="29" t="s">
        <v>899</v>
      </c>
      <c r="AB146" s="27"/>
      <c r="AC146" s="27"/>
      <c r="AD146" s="27"/>
      <c r="AE146" s="27"/>
      <c r="AF146" s="29" t="s">
        <v>99</v>
      </c>
      <c r="AG146" s="45" t="s">
        <v>900</v>
      </c>
      <c r="AH146" s="29" t="s">
        <v>99</v>
      </c>
      <c r="AI146" s="6">
        <v>44773</v>
      </c>
      <c r="AJ146" s="29" t="s">
        <v>99</v>
      </c>
      <c r="AK146" s="6">
        <f>+Tabla2[[#This Row],[FECHA DE TERMINACIÓN  DEL CONTRATO ]]+120</f>
        <v>45105</v>
      </c>
      <c r="AL146" s="6">
        <f>+Tabla2[[#This Row],[OPORTUNIDAD PARA LIQUIDADAR BILATERALMENTE]]+60</f>
        <v>45165</v>
      </c>
      <c r="AM146" s="6">
        <f>+Tabla2[[#This Row],[OPORTUNIDAD PARA LIQUIDAR UNILATERALMENTE]]+720</f>
        <v>45885</v>
      </c>
      <c r="AN146" s="27" t="s">
        <v>99</v>
      </c>
    </row>
    <row r="147" spans="1:40" ht="45" x14ac:dyDescent="0.25">
      <c r="A147" s="27" t="s">
        <v>86</v>
      </c>
      <c r="B147" s="27" t="s">
        <v>901</v>
      </c>
      <c r="C147" s="7">
        <v>44774</v>
      </c>
      <c r="D147" s="27" t="s">
        <v>902</v>
      </c>
      <c r="E147" s="9">
        <v>1017239736</v>
      </c>
      <c r="F147" s="27" t="s">
        <v>903</v>
      </c>
      <c r="G147" s="27" t="s">
        <v>904</v>
      </c>
      <c r="H147" s="27"/>
      <c r="I147" s="43"/>
      <c r="J147" s="27"/>
      <c r="K147" s="27" t="s">
        <v>4</v>
      </c>
      <c r="L147" s="27" t="s">
        <v>27</v>
      </c>
      <c r="M147" s="27" t="s">
        <v>18</v>
      </c>
      <c r="N147" s="37">
        <f ca="1">+IF(Tabla2[[#This Row],[DÍAS PENDIENTES DE EJECUCIÓN]]&lt;=0,1,($Q$1-Tabla2[[#This Row],[FECHA ACTA DE INICIO]])/(Tabla2[[#This Row],[FECHA DE TERMINACIÓN  DEL CONTRATO ]]-Tabla2[[#This Row],[FECHA ACTA DE INICIO]]))</f>
        <v>1</v>
      </c>
      <c r="O147" s="10" t="s">
        <v>905</v>
      </c>
      <c r="P147" s="7">
        <v>44774</v>
      </c>
      <c r="Q147" s="27" t="s">
        <v>898</v>
      </c>
      <c r="R147" s="9">
        <f ca="1">+IF(Tabla2[[#This Row],[ESTADO ACTUAL DEL CONTRATO ]]="LIQUIDADO","OK",Tabla2[[#This Row],[FECHA DE TERMINACIÓN  DEL CONTRATO ]]-$Q$1)</f>
        <v>-571</v>
      </c>
      <c r="S147" s="7">
        <v>44926</v>
      </c>
      <c r="T147" s="27"/>
      <c r="U147" s="29" t="s">
        <v>99</v>
      </c>
      <c r="V147" s="29" t="s">
        <v>99</v>
      </c>
      <c r="W147" s="29" t="s">
        <v>99</v>
      </c>
      <c r="X147" s="27" t="s">
        <v>710</v>
      </c>
      <c r="Y147" s="27" t="s">
        <v>7</v>
      </c>
      <c r="Z147" s="27" t="s">
        <v>101</v>
      </c>
      <c r="AA147" s="27" t="s">
        <v>112</v>
      </c>
      <c r="AB147" s="27"/>
      <c r="AC147" s="27"/>
      <c r="AD147" s="27"/>
      <c r="AE147" s="27"/>
      <c r="AF147" s="29" t="s">
        <v>99</v>
      </c>
      <c r="AG147" s="45" t="s">
        <v>906</v>
      </c>
      <c r="AH147" s="29" t="s">
        <v>99</v>
      </c>
      <c r="AI147" s="7">
        <v>44774</v>
      </c>
      <c r="AJ147" s="29" t="s">
        <v>99</v>
      </c>
      <c r="AK147" s="6">
        <f>+Tabla2[[#This Row],[FECHA DE TERMINACIÓN  DEL CONTRATO ]]+120</f>
        <v>45046</v>
      </c>
      <c r="AL147" s="6">
        <f>+Tabla2[[#This Row],[OPORTUNIDAD PARA LIQUIDADAR BILATERALMENTE]]+60</f>
        <v>45106</v>
      </c>
      <c r="AM147" s="6">
        <f>+Tabla2[[#This Row],[OPORTUNIDAD PARA LIQUIDAR UNILATERALMENTE]]+720</f>
        <v>45826</v>
      </c>
      <c r="AN147" s="27" t="s">
        <v>99</v>
      </c>
    </row>
    <row r="148" spans="1:40" ht="45" x14ac:dyDescent="0.25">
      <c r="A148" s="27" t="s">
        <v>86</v>
      </c>
      <c r="B148" s="27" t="s">
        <v>907</v>
      </c>
      <c r="C148" s="7">
        <v>44774</v>
      </c>
      <c r="D148" s="27" t="s">
        <v>908</v>
      </c>
      <c r="E148" s="9">
        <v>43606361</v>
      </c>
      <c r="F148" s="27" t="s">
        <v>909</v>
      </c>
      <c r="G148" s="27" t="s">
        <v>910</v>
      </c>
      <c r="H148" s="27" t="s">
        <v>1904</v>
      </c>
      <c r="I148" s="43">
        <v>8405799</v>
      </c>
      <c r="J148" s="27">
        <v>44855</v>
      </c>
      <c r="K148" s="27" t="s">
        <v>4</v>
      </c>
      <c r="L148" s="27" t="s">
        <v>27</v>
      </c>
      <c r="M148" s="27" t="s">
        <v>18</v>
      </c>
      <c r="N148" s="37">
        <f ca="1">+IF(Tabla2[[#This Row],[DÍAS PENDIENTES DE EJECUCIÓN]]&lt;=0,1,($Q$1-Tabla2[[#This Row],[FECHA ACTA DE INICIO]])/(Tabla2[[#This Row],[FECHA DE TERMINACIÓN  DEL CONTRATO ]]-Tabla2[[#This Row],[FECHA ACTA DE INICIO]]))</f>
        <v>1</v>
      </c>
      <c r="O148" s="10" t="s">
        <v>911</v>
      </c>
      <c r="P148" s="7">
        <v>44774</v>
      </c>
      <c r="Q148" s="27" t="s">
        <v>898</v>
      </c>
      <c r="R148" s="9">
        <f ca="1">+IF(Tabla2[[#This Row],[ESTADO ACTUAL DEL CONTRATO ]]="LIQUIDADO","OK",Tabla2[[#This Row],[FECHA DE TERMINACIÓN  DEL CONTRATO ]]-$Q$1)</f>
        <v>-571</v>
      </c>
      <c r="S148" s="7">
        <v>44926</v>
      </c>
      <c r="T148" s="27"/>
      <c r="U148" s="29" t="s">
        <v>1929</v>
      </c>
      <c r="V148" s="29" t="s">
        <v>99</v>
      </c>
      <c r="W148" s="29" t="s">
        <v>99</v>
      </c>
      <c r="X148" s="27" t="s">
        <v>710</v>
      </c>
      <c r="Y148" s="27" t="s">
        <v>19</v>
      </c>
      <c r="Z148" s="27" t="s">
        <v>101</v>
      </c>
      <c r="AA148" s="27" t="s">
        <v>842</v>
      </c>
      <c r="AB148" s="27"/>
      <c r="AC148" s="27"/>
      <c r="AD148" s="27"/>
      <c r="AE148" s="27"/>
      <c r="AF148" s="29" t="s">
        <v>99</v>
      </c>
      <c r="AG148" s="45" t="s">
        <v>912</v>
      </c>
      <c r="AH148" s="29" t="s">
        <v>99</v>
      </c>
      <c r="AI148" s="7">
        <v>44774</v>
      </c>
      <c r="AJ148" s="29" t="s">
        <v>99</v>
      </c>
      <c r="AK148" s="6">
        <f>+Tabla2[[#This Row],[FECHA DE TERMINACIÓN  DEL CONTRATO ]]+120</f>
        <v>45046</v>
      </c>
      <c r="AL148" s="6">
        <f>+Tabla2[[#This Row],[OPORTUNIDAD PARA LIQUIDADAR BILATERALMENTE]]+60</f>
        <v>45106</v>
      </c>
      <c r="AM148" s="6">
        <f>+Tabla2[[#This Row],[OPORTUNIDAD PARA LIQUIDAR UNILATERALMENTE]]+720</f>
        <v>45826</v>
      </c>
      <c r="AN148" s="27" t="s">
        <v>99</v>
      </c>
    </row>
    <row r="149" spans="1:40" ht="45" x14ac:dyDescent="0.25">
      <c r="A149" s="27" t="s">
        <v>86</v>
      </c>
      <c r="B149" s="27" t="s">
        <v>913</v>
      </c>
      <c r="C149" s="7">
        <v>44776</v>
      </c>
      <c r="D149" s="27" t="s">
        <v>914</v>
      </c>
      <c r="E149" s="9">
        <v>890909297</v>
      </c>
      <c r="F149" s="27" t="s">
        <v>915</v>
      </c>
      <c r="G149" s="27" t="s">
        <v>916</v>
      </c>
      <c r="H149" s="27"/>
      <c r="I149" s="43"/>
      <c r="J149" s="27"/>
      <c r="K149" s="27" t="s">
        <v>4</v>
      </c>
      <c r="L149" s="27" t="s">
        <v>5</v>
      </c>
      <c r="M149" s="27" t="s">
        <v>6</v>
      </c>
      <c r="N149" s="37">
        <f ca="1">+IF(Tabla2[[#This Row],[DÍAS PENDIENTES DE EJECUCIÓN]]&lt;=0,1,($Q$1-Tabla2[[#This Row],[FECHA ACTA DE INICIO]])/(Tabla2[[#This Row],[FECHA DE TERMINACIÓN  DEL CONTRATO ]]-Tabla2[[#This Row],[FECHA ACTA DE INICIO]]))</f>
        <v>1</v>
      </c>
      <c r="O149" s="10">
        <f>219752309+Tabla2[[#This Row],[ADICIONES ]]</f>
        <v>329628464</v>
      </c>
      <c r="P149" s="7">
        <v>44776</v>
      </c>
      <c r="Q149" s="27" t="s">
        <v>898</v>
      </c>
      <c r="R149" s="9">
        <f ca="1">+IF(Tabla2[[#This Row],[ESTADO ACTUAL DEL CONTRATO ]]="LIQUIDADO","OK",Tabla2[[#This Row],[FECHA DE TERMINACIÓN  DEL CONTRATO ]]-$Q$1)</f>
        <v>-540</v>
      </c>
      <c r="S149" s="7">
        <v>44957</v>
      </c>
      <c r="T149" s="27"/>
      <c r="U149" s="29" t="s">
        <v>99</v>
      </c>
      <c r="V149" s="29" t="s">
        <v>99</v>
      </c>
      <c r="W149" s="49">
        <v>109876155</v>
      </c>
      <c r="X149" s="27" t="s">
        <v>111</v>
      </c>
      <c r="Y149" s="27" t="s">
        <v>11</v>
      </c>
      <c r="Z149" s="27" t="s">
        <v>101</v>
      </c>
      <c r="AA149" s="27" t="s">
        <v>917</v>
      </c>
      <c r="AB149" s="27"/>
      <c r="AC149" s="27"/>
      <c r="AD149" s="27"/>
      <c r="AE149" s="27"/>
      <c r="AF149" s="29" t="s">
        <v>99</v>
      </c>
      <c r="AG149" s="45" t="s">
        <v>918</v>
      </c>
      <c r="AH149" s="29" t="s">
        <v>99</v>
      </c>
      <c r="AI149" s="7">
        <v>44774</v>
      </c>
      <c r="AJ149" s="29" t="s">
        <v>99</v>
      </c>
      <c r="AK149" s="6">
        <f>+Tabla2[[#This Row],[FECHA DE TERMINACIÓN  DEL CONTRATO ]]+120</f>
        <v>45077</v>
      </c>
      <c r="AL149" s="6">
        <f>+Tabla2[[#This Row],[OPORTUNIDAD PARA LIQUIDADAR BILATERALMENTE]]+60</f>
        <v>45137</v>
      </c>
      <c r="AM149" s="6">
        <f>+Tabla2[[#This Row],[OPORTUNIDAD PARA LIQUIDAR UNILATERALMENTE]]+720</f>
        <v>45857</v>
      </c>
      <c r="AN149" s="27" t="s">
        <v>99</v>
      </c>
    </row>
    <row r="150" spans="1:40" ht="45" x14ac:dyDescent="0.25">
      <c r="A150" s="27" t="s">
        <v>86</v>
      </c>
      <c r="B150" s="27" t="s">
        <v>919</v>
      </c>
      <c r="C150" s="7">
        <v>44777</v>
      </c>
      <c r="D150" s="27" t="s">
        <v>920</v>
      </c>
      <c r="E150" s="9">
        <v>35890827</v>
      </c>
      <c r="F150" s="27" t="s">
        <v>921</v>
      </c>
      <c r="G150" s="27" t="s">
        <v>922</v>
      </c>
      <c r="H150" s="27"/>
      <c r="I150" s="43"/>
      <c r="J150" s="27"/>
      <c r="K150" s="27" t="s">
        <v>4</v>
      </c>
      <c r="L150" s="27" t="s">
        <v>27</v>
      </c>
      <c r="M150" s="27" t="s">
        <v>18</v>
      </c>
      <c r="N150" s="37">
        <f ca="1">+IF(Tabla2[[#This Row],[DÍAS PENDIENTES DE EJECUCIÓN]]&lt;=0,1,($Q$1-Tabla2[[#This Row],[FECHA ACTA DE INICIO]])/(Tabla2[[#This Row],[FECHA DE TERMINACIÓN  DEL CONTRATO ]]-Tabla2[[#This Row],[FECHA ACTA DE INICIO]]))</f>
        <v>1</v>
      </c>
      <c r="O150" s="10">
        <v>26885182</v>
      </c>
      <c r="P150" s="7">
        <v>44777</v>
      </c>
      <c r="Q150" s="27" t="s">
        <v>898</v>
      </c>
      <c r="R150" s="9">
        <f ca="1">+IF(Tabla2[[#This Row],[ESTADO ACTUAL DEL CONTRATO ]]="LIQUIDADO","OK",Tabla2[[#This Row],[FECHA DE TERMINACIÓN  DEL CONTRATO ]]-$Q$1)</f>
        <v>-571</v>
      </c>
      <c r="S150" s="7">
        <v>44926</v>
      </c>
      <c r="T150" s="27"/>
      <c r="U150" s="29" t="s">
        <v>99</v>
      </c>
      <c r="V150" s="29" t="s">
        <v>99</v>
      </c>
      <c r="W150" s="29" t="s">
        <v>99</v>
      </c>
      <c r="X150" s="29" t="s">
        <v>855</v>
      </c>
      <c r="Y150" s="27" t="s">
        <v>42</v>
      </c>
      <c r="Z150" s="27" t="s">
        <v>101</v>
      </c>
      <c r="AA150" s="29"/>
      <c r="AB150" s="27"/>
      <c r="AC150" s="27"/>
      <c r="AD150" s="27"/>
      <c r="AE150" s="27"/>
      <c r="AF150" s="29" t="s">
        <v>99</v>
      </c>
      <c r="AG150" s="47" t="s">
        <v>923</v>
      </c>
      <c r="AH150" s="29" t="s">
        <v>99</v>
      </c>
      <c r="AI150" s="7">
        <v>44777</v>
      </c>
      <c r="AJ150" s="29" t="s">
        <v>99</v>
      </c>
      <c r="AK150" s="6">
        <f>+Tabla2[[#This Row],[FECHA DE TERMINACIÓN  DEL CONTRATO ]]+120</f>
        <v>45046</v>
      </c>
      <c r="AL150" s="6">
        <f>+Tabla2[[#This Row],[OPORTUNIDAD PARA LIQUIDADAR BILATERALMENTE]]+60</f>
        <v>45106</v>
      </c>
      <c r="AM150" s="6">
        <f>+Tabla2[[#This Row],[OPORTUNIDAD PARA LIQUIDAR UNILATERALMENTE]]+720</f>
        <v>45826</v>
      </c>
      <c r="AN150" s="27" t="s">
        <v>99</v>
      </c>
    </row>
    <row r="151" spans="1:40" ht="45" x14ac:dyDescent="0.25">
      <c r="A151" s="27" t="s">
        <v>86</v>
      </c>
      <c r="B151" s="27" t="s">
        <v>924</v>
      </c>
      <c r="C151" s="7">
        <v>44777</v>
      </c>
      <c r="D151" s="27" t="s">
        <v>917</v>
      </c>
      <c r="E151" s="9">
        <v>71226171</v>
      </c>
      <c r="F151" s="27" t="s">
        <v>588</v>
      </c>
      <c r="G151" s="27" t="s">
        <v>925</v>
      </c>
      <c r="H151" s="27"/>
      <c r="I151" s="43"/>
      <c r="J151" s="27"/>
      <c r="K151" s="27" t="s">
        <v>4</v>
      </c>
      <c r="L151" s="27" t="s">
        <v>27</v>
      </c>
      <c r="M151" s="27" t="s">
        <v>36</v>
      </c>
      <c r="N151" s="37">
        <v>0.28000000000000003</v>
      </c>
      <c r="O151" s="10">
        <v>26885182</v>
      </c>
      <c r="P151" s="7">
        <v>44777</v>
      </c>
      <c r="Q151" s="27" t="s">
        <v>898</v>
      </c>
      <c r="R151" s="9">
        <f ca="1">+IF(Tabla2[[#This Row],[ESTADO ACTUAL DEL CONTRATO ]]="LIQUIDADO","OK",Tabla2[[#This Row],[FECHA DE TERMINACIÓN  DEL CONTRATO ]]-$Q$1)</f>
        <v>-571</v>
      </c>
      <c r="S151" s="7">
        <v>44926</v>
      </c>
      <c r="T151" s="27">
        <v>44819</v>
      </c>
      <c r="U151" s="29" t="s">
        <v>99</v>
      </c>
      <c r="V151" s="29" t="s">
        <v>99</v>
      </c>
      <c r="W151" s="29" t="s">
        <v>99</v>
      </c>
      <c r="X151" s="29" t="s">
        <v>855</v>
      </c>
      <c r="Y151" s="27" t="s">
        <v>11</v>
      </c>
      <c r="Z151" s="27" t="s">
        <v>101</v>
      </c>
      <c r="AA151" s="29"/>
      <c r="AB151" s="27"/>
      <c r="AC151" s="27"/>
      <c r="AD151" s="27"/>
      <c r="AE151" s="27"/>
      <c r="AF151" s="29" t="s">
        <v>99</v>
      </c>
      <c r="AG151" s="47" t="s">
        <v>926</v>
      </c>
      <c r="AH151" s="29" t="s">
        <v>99</v>
      </c>
      <c r="AI151" s="7">
        <v>44777</v>
      </c>
      <c r="AJ151" s="29" t="s">
        <v>99</v>
      </c>
      <c r="AK151" s="6">
        <f>+Tabla2[[#This Row],[FECHA DE TERMINACIÓN  DEL CONTRATO ]]+120</f>
        <v>45046</v>
      </c>
      <c r="AL151" s="6">
        <f>+Tabla2[[#This Row],[OPORTUNIDAD PARA LIQUIDADAR BILATERALMENTE]]+60</f>
        <v>45106</v>
      </c>
      <c r="AM151" s="6">
        <f>+Tabla2[[#This Row],[OPORTUNIDAD PARA LIQUIDAR UNILATERALMENTE]]+720</f>
        <v>45826</v>
      </c>
      <c r="AN151" s="27" t="s">
        <v>99</v>
      </c>
    </row>
    <row r="152" spans="1:40" ht="45" x14ac:dyDescent="0.25">
      <c r="A152" s="27" t="s">
        <v>86</v>
      </c>
      <c r="B152" s="27" t="s">
        <v>927</v>
      </c>
      <c r="C152" s="7">
        <v>44778</v>
      </c>
      <c r="D152" s="27" t="s">
        <v>928</v>
      </c>
      <c r="E152" s="9">
        <v>830113914</v>
      </c>
      <c r="F152" s="27" t="s">
        <v>929</v>
      </c>
      <c r="G152" s="27" t="s">
        <v>930</v>
      </c>
      <c r="H152" s="27"/>
      <c r="I152" s="43"/>
      <c r="J152" s="27"/>
      <c r="K152" s="27" t="s">
        <v>12</v>
      </c>
      <c r="L152" s="27" t="s">
        <v>9</v>
      </c>
      <c r="M152" s="27" t="s">
        <v>18</v>
      </c>
      <c r="N152" s="37">
        <f ca="1">+IF(Tabla2[[#This Row],[DÍAS PENDIENTES DE EJECUCIÓN]]&lt;=0,1,($Q$1-Tabla2[[#This Row],[FECHA ACTA DE INICIO]])/(Tabla2[[#This Row],[FECHA DE TERMINACIÓN  DEL CONTRATO ]]-Tabla2[[#This Row],[FECHA ACTA DE INICIO]]))</f>
        <v>1</v>
      </c>
      <c r="O152" s="10">
        <v>44016127</v>
      </c>
      <c r="P152" s="7">
        <v>44784</v>
      </c>
      <c r="Q152" s="27" t="s">
        <v>931</v>
      </c>
      <c r="R152" s="9">
        <f ca="1">+IF(Tabla2[[#This Row],[ESTADO ACTUAL DEL CONTRATO ]]="LIQUIDADO","OK",Tabla2[[#This Row],[FECHA DE TERMINACIÓN  DEL CONTRATO ]]-$Q$1)</f>
        <v>-571</v>
      </c>
      <c r="S152" s="7">
        <v>44926</v>
      </c>
      <c r="T152" s="27"/>
      <c r="U152" s="29" t="s">
        <v>99</v>
      </c>
      <c r="V152" s="29" t="s">
        <v>99</v>
      </c>
      <c r="W152" s="29" t="s">
        <v>99</v>
      </c>
      <c r="X152" s="29" t="s">
        <v>855</v>
      </c>
      <c r="Y152" s="27" t="s">
        <v>44</v>
      </c>
      <c r="Z152" s="27" t="s">
        <v>101</v>
      </c>
      <c r="AA152" s="27" t="s">
        <v>128</v>
      </c>
      <c r="AB152" s="27"/>
      <c r="AC152" s="27"/>
      <c r="AD152" s="27"/>
      <c r="AE152" s="27"/>
      <c r="AF152" s="29" t="s">
        <v>99</v>
      </c>
      <c r="AG152" s="47" t="s">
        <v>932</v>
      </c>
      <c r="AH152" s="29" t="s">
        <v>99</v>
      </c>
      <c r="AI152" s="6">
        <v>44755</v>
      </c>
      <c r="AJ152" s="29" t="s">
        <v>99</v>
      </c>
      <c r="AK152" s="6">
        <f>+Tabla2[[#This Row],[FECHA DE TERMINACIÓN  DEL CONTRATO ]]+120</f>
        <v>45046</v>
      </c>
      <c r="AL152" s="6">
        <f>+Tabla2[[#This Row],[OPORTUNIDAD PARA LIQUIDADAR BILATERALMENTE]]+60</f>
        <v>45106</v>
      </c>
      <c r="AM152" s="6">
        <f>+Tabla2[[#This Row],[OPORTUNIDAD PARA LIQUIDAR UNILATERALMENTE]]+720</f>
        <v>45826</v>
      </c>
      <c r="AN152" s="27" t="s">
        <v>99</v>
      </c>
    </row>
    <row r="153" spans="1:40" ht="45" x14ac:dyDescent="0.25">
      <c r="A153" s="27" t="s">
        <v>86</v>
      </c>
      <c r="B153" s="27" t="s">
        <v>933</v>
      </c>
      <c r="C153" s="7">
        <v>44790</v>
      </c>
      <c r="D153" s="27" t="s">
        <v>710</v>
      </c>
      <c r="E153" s="9">
        <v>43922875</v>
      </c>
      <c r="F153" s="27" t="s">
        <v>934</v>
      </c>
      <c r="G153" s="27" t="s">
        <v>935</v>
      </c>
      <c r="H153" s="27"/>
      <c r="I153" s="43"/>
      <c r="J153" s="27"/>
      <c r="K153" s="27" t="s">
        <v>4</v>
      </c>
      <c r="L153" s="27" t="s">
        <v>27</v>
      </c>
      <c r="M153" s="27" t="s">
        <v>18</v>
      </c>
      <c r="N153" s="37">
        <f ca="1">+IF(Tabla2[[#This Row],[DÍAS PENDIENTES DE EJECUCIÓN]]&lt;=0,1,($Q$1-Tabla2[[#This Row],[FECHA ACTA DE INICIO]])/(Tabla2[[#This Row],[FECHA DE TERMINACIÓN  DEL CONTRATO ]]-Tabla2[[#This Row],[FECHA ACTA DE INICIO]]))</f>
        <v>1</v>
      </c>
      <c r="O153" s="10">
        <v>24523646</v>
      </c>
      <c r="P153" s="7">
        <v>44790</v>
      </c>
      <c r="Q153" s="27" t="s">
        <v>936</v>
      </c>
      <c r="R153" s="9">
        <f ca="1">+IF(Tabla2[[#This Row],[ESTADO ACTUAL DEL CONTRATO ]]="LIQUIDADO","OK",Tabla2[[#This Row],[FECHA DE TERMINACIÓN  DEL CONTRATO ]]-$Q$1)</f>
        <v>-571</v>
      </c>
      <c r="S153" s="7">
        <v>44926</v>
      </c>
      <c r="T153" s="27"/>
      <c r="U153" s="29" t="s">
        <v>99</v>
      </c>
      <c r="V153" s="29" t="s">
        <v>99</v>
      </c>
      <c r="W153" s="29" t="s">
        <v>99</v>
      </c>
      <c r="X153" s="29" t="s">
        <v>855</v>
      </c>
      <c r="Y153" s="27" t="s">
        <v>32</v>
      </c>
      <c r="Z153" s="27" t="s">
        <v>101</v>
      </c>
      <c r="AA153" s="27" t="s">
        <v>270</v>
      </c>
      <c r="AB153" s="27"/>
      <c r="AC153" s="27"/>
      <c r="AD153" s="27"/>
      <c r="AE153" s="27"/>
      <c r="AF153" s="29" t="s">
        <v>99</v>
      </c>
      <c r="AG153" s="47" t="s">
        <v>937</v>
      </c>
      <c r="AH153" s="29" t="s">
        <v>99</v>
      </c>
      <c r="AI153" s="6">
        <v>44790</v>
      </c>
      <c r="AJ153" s="29" t="s">
        <v>99</v>
      </c>
      <c r="AK153" s="6">
        <f>+Tabla2[[#This Row],[FECHA DE TERMINACIÓN  DEL CONTRATO ]]+120</f>
        <v>45046</v>
      </c>
      <c r="AL153" s="6">
        <f>+Tabla2[[#This Row],[OPORTUNIDAD PARA LIQUIDADAR BILATERALMENTE]]+60</f>
        <v>45106</v>
      </c>
      <c r="AM153" s="6">
        <f>+Tabla2[[#This Row],[OPORTUNIDAD PARA LIQUIDAR UNILATERALMENTE]]+720</f>
        <v>45826</v>
      </c>
      <c r="AN153" s="27" t="s">
        <v>99</v>
      </c>
    </row>
    <row r="154" spans="1:40" ht="45" x14ac:dyDescent="0.25">
      <c r="A154" s="27" t="s">
        <v>86</v>
      </c>
      <c r="B154" s="27" t="s">
        <v>938</v>
      </c>
      <c r="C154" s="7">
        <v>44799</v>
      </c>
      <c r="D154" s="27" t="s">
        <v>939</v>
      </c>
      <c r="E154" s="9" t="s">
        <v>940</v>
      </c>
      <c r="F154" s="27" t="s">
        <v>941</v>
      </c>
      <c r="G154" s="27" t="s">
        <v>942</v>
      </c>
      <c r="H154" s="27"/>
      <c r="I154" s="43"/>
      <c r="J154" s="27"/>
      <c r="K154" s="27" t="s">
        <v>4</v>
      </c>
      <c r="L154" s="27" t="s">
        <v>5</v>
      </c>
      <c r="M154" s="27" t="s">
        <v>31</v>
      </c>
      <c r="N154" s="37">
        <f ca="1">+IF(Tabla2[[#This Row],[DÍAS PENDIENTES DE EJECUCIÓN]]&lt;=0,1,($Q$1-Tabla2[[#This Row],[FECHA ACTA DE INICIO]])/(Tabla2[[#This Row],[FECHA DE TERMINACIÓN  DEL CONTRATO ]]-Tabla2[[#This Row],[FECHA ACTA DE INICIO]]))</f>
        <v>1</v>
      </c>
      <c r="O154" s="10">
        <v>115683031</v>
      </c>
      <c r="P154" s="7">
        <v>44799</v>
      </c>
      <c r="Q154" s="27" t="s">
        <v>898</v>
      </c>
      <c r="R154" s="9">
        <f ca="1">+IF(Tabla2[[#This Row],[ESTADO ACTUAL DEL CONTRATO ]]="LIQUIDADO","OK",Tabla2[[#This Row],[FECHA DE TERMINACIÓN  DEL CONTRATO ]]-$Q$1)</f>
        <v>-545</v>
      </c>
      <c r="S154" s="7">
        <v>44952</v>
      </c>
      <c r="T154" s="27"/>
      <c r="U154" s="29" t="s">
        <v>99</v>
      </c>
      <c r="V154" s="29" t="s">
        <v>99</v>
      </c>
      <c r="W154" s="29" t="s">
        <v>99</v>
      </c>
      <c r="X154" s="27" t="s">
        <v>111</v>
      </c>
      <c r="Y154" s="27" t="s">
        <v>39</v>
      </c>
      <c r="Z154" s="27" t="s">
        <v>101</v>
      </c>
      <c r="AA154" s="27" t="s">
        <v>466</v>
      </c>
      <c r="AB154" s="27"/>
      <c r="AC154" s="27"/>
      <c r="AD154" s="27"/>
      <c r="AE154" s="27"/>
      <c r="AF154" s="29" t="s">
        <v>99</v>
      </c>
      <c r="AG154" s="47" t="s">
        <v>943</v>
      </c>
      <c r="AH154" s="29" t="s">
        <v>99</v>
      </c>
      <c r="AI154" s="7">
        <v>44799</v>
      </c>
      <c r="AJ154" s="29" t="s">
        <v>99</v>
      </c>
      <c r="AK154" s="6">
        <f>+Tabla2[[#This Row],[FECHA DE TERMINACIÓN  DEL CONTRATO ]]+120</f>
        <v>45072</v>
      </c>
      <c r="AL154" s="6">
        <f>+Tabla2[[#This Row],[OPORTUNIDAD PARA LIQUIDADAR BILATERALMENTE]]+60</f>
        <v>45132</v>
      </c>
      <c r="AM154" s="6">
        <f>+Tabla2[[#This Row],[OPORTUNIDAD PARA LIQUIDAR UNILATERALMENTE]]+720</f>
        <v>45852</v>
      </c>
      <c r="AN154" s="27" t="s">
        <v>99</v>
      </c>
    </row>
    <row r="155" spans="1:40" ht="45" x14ac:dyDescent="0.25">
      <c r="A155" s="27" t="s">
        <v>86</v>
      </c>
      <c r="B155" s="27" t="s">
        <v>944</v>
      </c>
      <c r="C155" s="7">
        <v>44798</v>
      </c>
      <c r="D155" s="27" t="s">
        <v>945</v>
      </c>
      <c r="E155" s="9">
        <v>44007753</v>
      </c>
      <c r="F155" s="27" t="s">
        <v>946</v>
      </c>
      <c r="G155" s="27" t="s">
        <v>947</v>
      </c>
      <c r="H155" s="27"/>
      <c r="I155" s="43"/>
      <c r="J155" s="27"/>
      <c r="K155" s="27" t="s">
        <v>4</v>
      </c>
      <c r="L155" s="27" t="s">
        <v>27</v>
      </c>
      <c r="M155" s="27" t="s">
        <v>18</v>
      </c>
      <c r="N155" s="37">
        <f ca="1">+IF(Tabla2[[#This Row],[DÍAS PENDIENTES DE EJECUCIÓN]]&lt;=0,1,($Q$1-Tabla2[[#This Row],[FECHA ACTA DE INICIO]])/(Tabla2[[#This Row],[FECHA DE TERMINACIÓN  DEL CONTRATO ]]-Tabla2[[#This Row],[FECHA ACTA DE INICIO]]))</f>
        <v>1</v>
      </c>
      <c r="O155" s="10">
        <v>23070392</v>
      </c>
      <c r="P155" s="7">
        <v>44798</v>
      </c>
      <c r="Q155" s="27" t="s">
        <v>948</v>
      </c>
      <c r="R155" s="9">
        <f ca="1">+IF(Tabla2[[#This Row],[ESTADO ACTUAL DEL CONTRATO ]]="LIQUIDADO","OK",Tabla2[[#This Row],[FECHA DE TERMINACIÓN  DEL CONTRATO ]]-$Q$1)</f>
        <v>-571</v>
      </c>
      <c r="S155" s="7">
        <v>44926</v>
      </c>
      <c r="T155" s="27"/>
      <c r="U155" s="29" t="s">
        <v>99</v>
      </c>
      <c r="V155" s="29" t="s">
        <v>99</v>
      </c>
      <c r="W155" s="29" t="s">
        <v>99</v>
      </c>
      <c r="X155" s="27" t="s">
        <v>111</v>
      </c>
      <c r="Y155" s="27" t="s">
        <v>11</v>
      </c>
      <c r="Z155" s="27" t="s">
        <v>101</v>
      </c>
      <c r="AA155" s="29"/>
      <c r="AB155" s="27"/>
      <c r="AC155" s="27"/>
      <c r="AD155" s="27"/>
      <c r="AE155" s="27"/>
      <c r="AF155" s="29" t="s">
        <v>99</v>
      </c>
      <c r="AG155" s="47" t="s">
        <v>949</v>
      </c>
      <c r="AH155" s="29" t="s">
        <v>99</v>
      </c>
      <c r="AI155" s="6">
        <v>44798</v>
      </c>
      <c r="AJ155" s="29" t="s">
        <v>99</v>
      </c>
      <c r="AK155" s="6">
        <f>+Tabla2[[#This Row],[FECHA DE TERMINACIÓN  DEL CONTRATO ]]+120</f>
        <v>45046</v>
      </c>
      <c r="AL155" s="6">
        <f>+Tabla2[[#This Row],[OPORTUNIDAD PARA LIQUIDADAR BILATERALMENTE]]+60</f>
        <v>45106</v>
      </c>
      <c r="AM155" s="6">
        <f>+Tabla2[[#This Row],[OPORTUNIDAD PARA LIQUIDAR UNILATERALMENTE]]+720</f>
        <v>45826</v>
      </c>
      <c r="AN155" s="27" t="s">
        <v>99</v>
      </c>
    </row>
    <row r="156" spans="1:40" ht="45" x14ac:dyDescent="0.25">
      <c r="A156" s="27" t="s">
        <v>86</v>
      </c>
      <c r="B156" s="27" t="s">
        <v>950</v>
      </c>
      <c r="C156" s="7">
        <v>44802</v>
      </c>
      <c r="D156" s="27" t="s">
        <v>951</v>
      </c>
      <c r="E156" s="9">
        <v>1020419632</v>
      </c>
      <c r="F156" s="27" t="s">
        <v>952</v>
      </c>
      <c r="G156" s="27" t="s">
        <v>953</v>
      </c>
      <c r="H156" s="27"/>
      <c r="I156" s="43"/>
      <c r="J156" s="27"/>
      <c r="K156" s="27" t="s">
        <v>4</v>
      </c>
      <c r="L156" s="27" t="s">
        <v>27</v>
      </c>
      <c r="M156" s="27" t="s">
        <v>18</v>
      </c>
      <c r="N156" s="37">
        <f ca="1">+IF(Tabla2[[#This Row],[DÍAS PENDIENTES DE EJECUCIÓN]]&lt;=0,1,($Q$1-Tabla2[[#This Row],[FECHA ACTA DE INICIO]])/(Tabla2[[#This Row],[FECHA DE TERMINACIÓN  DEL CONTRATO ]]-Tabla2[[#This Row],[FECHA ACTA DE INICIO]]))</f>
        <v>1</v>
      </c>
      <c r="O156" s="10">
        <v>23070392</v>
      </c>
      <c r="P156" s="7">
        <v>44803</v>
      </c>
      <c r="Q156" s="27" t="s">
        <v>954</v>
      </c>
      <c r="R156" s="9">
        <f ca="1">+IF(Tabla2[[#This Row],[ESTADO ACTUAL DEL CONTRATO ]]="LIQUIDADO","OK",Tabla2[[#This Row],[FECHA DE TERMINACIÓN  DEL CONTRATO ]]-$Q$1)</f>
        <v>-571</v>
      </c>
      <c r="S156" s="7">
        <v>44926</v>
      </c>
      <c r="T156" s="27"/>
      <c r="U156" s="29" t="s">
        <v>99</v>
      </c>
      <c r="V156" s="29" t="s">
        <v>99</v>
      </c>
      <c r="W156" s="29" t="s">
        <v>99</v>
      </c>
      <c r="X156" s="27" t="s">
        <v>647</v>
      </c>
      <c r="Y156" s="27" t="s">
        <v>32</v>
      </c>
      <c r="Z156" s="27" t="s">
        <v>101</v>
      </c>
      <c r="AA156" s="29" t="s">
        <v>270</v>
      </c>
      <c r="AB156" s="27"/>
      <c r="AC156" s="27"/>
      <c r="AD156" s="27"/>
      <c r="AE156" s="27"/>
      <c r="AF156" s="29" t="s">
        <v>99</v>
      </c>
      <c r="AG156" s="47" t="s">
        <v>955</v>
      </c>
      <c r="AH156" s="29" t="s">
        <v>99</v>
      </c>
      <c r="AI156" s="6">
        <v>44802</v>
      </c>
      <c r="AJ156" s="29" t="s">
        <v>99</v>
      </c>
      <c r="AK156" s="6">
        <f>+Tabla2[[#This Row],[FECHA DE TERMINACIÓN  DEL CONTRATO ]]+120</f>
        <v>45046</v>
      </c>
      <c r="AL156" s="6">
        <f>+Tabla2[[#This Row],[OPORTUNIDAD PARA LIQUIDADAR BILATERALMENTE]]+60</f>
        <v>45106</v>
      </c>
      <c r="AM156" s="6">
        <f>+Tabla2[[#This Row],[OPORTUNIDAD PARA LIQUIDAR UNILATERALMENTE]]+720</f>
        <v>45826</v>
      </c>
      <c r="AN156" s="27" t="s">
        <v>99</v>
      </c>
    </row>
    <row r="157" spans="1:40" ht="45" x14ac:dyDescent="0.25">
      <c r="A157" s="27" t="s">
        <v>86</v>
      </c>
      <c r="B157" s="27" t="s">
        <v>956</v>
      </c>
      <c r="C157" s="7">
        <v>44805</v>
      </c>
      <c r="D157" s="27" t="s">
        <v>438</v>
      </c>
      <c r="E157" s="9">
        <v>71783637</v>
      </c>
      <c r="F157" s="27" t="s">
        <v>957</v>
      </c>
      <c r="G157" s="27" t="s">
        <v>958</v>
      </c>
      <c r="H157" s="27"/>
      <c r="I157" s="43"/>
      <c r="J157" s="27"/>
      <c r="K157" s="27" t="s">
        <v>4</v>
      </c>
      <c r="L157" s="27" t="s">
        <v>27</v>
      </c>
      <c r="M157" s="27" t="s">
        <v>18</v>
      </c>
      <c r="N157" s="37">
        <f ca="1">+IF(Tabla2[[#This Row],[DÍAS PENDIENTES DE EJECUCIÓN]]&lt;=0,1,($Q$1-Tabla2[[#This Row],[FECHA ACTA DE INICIO]])/(Tabla2[[#This Row],[FECHA DE TERMINACIÓN  DEL CONTRATO ]]-Tabla2[[#This Row],[FECHA ACTA DE INICIO]]))</f>
        <v>1</v>
      </c>
      <c r="O157" s="10">
        <v>30000000</v>
      </c>
      <c r="P157" s="7">
        <v>44805</v>
      </c>
      <c r="Q157" s="27" t="s">
        <v>888</v>
      </c>
      <c r="R157" s="9">
        <f ca="1">+IF(Tabla2[[#This Row],[ESTADO ACTUAL DEL CONTRATO ]]="LIQUIDADO","OK",Tabla2[[#This Row],[FECHA DE TERMINACIÓN  DEL CONTRATO ]]-$Q$1)</f>
        <v>-571</v>
      </c>
      <c r="S157" s="7">
        <v>44926</v>
      </c>
      <c r="T157" s="27"/>
      <c r="U157" s="29" t="s">
        <v>99</v>
      </c>
      <c r="V157" s="29" t="s">
        <v>99</v>
      </c>
      <c r="W157" s="29" t="s">
        <v>99</v>
      </c>
      <c r="X157" s="27" t="s">
        <v>855</v>
      </c>
      <c r="Y157" s="27" t="s">
        <v>45</v>
      </c>
      <c r="Z157" s="27" t="s">
        <v>101</v>
      </c>
      <c r="AA157" s="29"/>
      <c r="AB157" s="27"/>
      <c r="AC157" s="27"/>
      <c r="AD157" s="27"/>
      <c r="AE157" s="27"/>
      <c r="AF157" s="29" t="s">
        <v>99</v>
      </c>
      <c r="AG157" s="47" t="s">
        <v>959</v>
      </c>
      <c r="AH157" s="29" t="s">
        <v>99</v>
      </c>
      <c r="AI157" s="6">
        <v>44805</v>
      </c>
      <c r="AJ157" s="29" t="s">
        <v>99</v>
      </c>
      <c r="AK157" s="6">
        <f>+Tabla2[[#This Row],[FECHA DE TERMINACIÓN  DEL CONTRATO ]]+120</f>
        <v>45046</v>
      </c>
      <c r="AL157" s="6">
        <f>+Tabla2[[#This Row],[OPORTUNIDAD PARA LIQUIDADAR BILATERALMENTE]]+60</f>
        <v>45106</v>
      </c>
      <c r="AM157" s="6">
        <f>+Tabla2[[#This Row],[OPORTUNIDAD PARA LIQUIDAR UNILATERALMENTE]]+720</f>
        <v>45826</v>
      </c>
      <c r="AN157" s="27" t="s">
        <v>99</v>
      </c>
    </row>
    <row r="158" spans="1:40" ht="45" x14ac:dyDescent="0.25">
      <c r="A158" s="27" t="s">
        <v>86</v>
      </c>
      <c r="B158" s="27" t="s">
        <v>960</v>
      </c>
      <c r="C158" s="7">
        <v>44805</v>
      </c>
      <c r="D158" s="27" t="s">
        <v>246</v>
      </c>
      <c r="E158" s="9">
        <v>1017138233</v>
      </c>
      <c r="F158" s="27" t="s">
        <v>961</v>
      </c>
      <c r="G158" s="27" t="s">
        <v>962</v>
      </c>
      <c r="H158" s="27"/>
      <c r="I158" s="43"/>
      <c r="J158" s="27"/>
      <c r="K158" s="27" t="s">
        <v>4</v>
      </c>
      <c r="L158" s="27" t="s">
        <v>27</v>
      </c>
      <c r="M158" s="27" t="s">
        <v>18</v>
      </c>
      <c r="N158" s="37">
        <f ca="1">+IF(Tabla2[[#This Row],[DÍAS PENDIENTES DE EJECUCIÓN]]&lt;=0,1,($Q$1-Tabla2[[#This Row],[FECHA ACTA DE INICIO]])/(Tabla2[[#This Row],[FECHA DE TERMINACIÓN  DEL CONTRATO ]]-Tabla2[[#This Row],[FECHA ACTA DE INICIO]]))</f>
        <v>1</v>
      </c>
      <c r="O158" s="10">
        <v>26736348</v>
      </c>
      <c r="P158" s="7">
        <v>44805</v>
      </c>
      <c r="Q158" s="27" t="s">
        <v>888</v>
      </c>
      <c r="R158" s="9">
        <f ca="1">+IF(Tabla2[[#This Row],[ESTADO ACTUAL DEL CONTRATO ]]="LIQUIDADO","OK",Tabla2[[#This Row],[FECHA DE TERMINACIÓN  DEL CONTRATO ]]-$Q$1)</f>
        <v>-571</v>
      </c>
      <c r="S158" s="7">
        <v>44926</v>
      </c>
      <c r="T158" s="27"/>
      <c r="U158" s="29" t="s">
        <v>99</v>
      </c>
      <c r="V158" s="29" t="s">
        <v>99</v>
      </c>
      <c r="W158" s="29" t="s">
        <v>99</v>
      </c>
      <c r="X158" s="27" t="s">
        <v>647</v>
      </c>
      <c r="Y158" s="27" t="s">
        <v>41</v>
      </c>
      <c r="Z158" s="27" t="s">
        <v>101</v>
      </c>
      <c r="AA158" s="29"/>
      <c r="AB158" s="27"/>
      <c r="AC158" s="27"/>
      <c r="AD158" s="27"/>
      <c r="AE158" s="27"/>
      <c r="AF158" s="29" t="s">
        <v>99</v>
      </c>
      <c r="AG158" s="47" t="s">
        <v>963</v>
      </c>
      <c r="AH158" s="29" t="s">
        <v>99</v>
      </c>
      <c r="AI158" s="6">
        <v>44805</v>
      </c>
      <c r="AJ158" s="29" t="s">
        <v>99</v>
      </c>
      <c r="AK158" s="6">
        <f>+Tabla2[[#This Row],[FECHA DE TERMINACIÓN  DEL CONTRATO ]]+120</f>
        <v>45046</v>
      </c>
      <c r="AL158" s="6">
        <f>+Tabla2[[#This Row],[OPORTUNIDAD PARA LIQUIDADAR BILATERALMENTE]]+60</f>
        <v>45106</v>
      </c>
      <c r="AM158" s="6">
        <f>+Tabla2[[#This Row],[OPORTUNIDAD PARA LIQUIDAR UNILATERALMENTE]]+720</f>
        <v>45826</v>
      </c>
      <c r="AN158" s="27" t="s">
        <v>99</v>
      </c>
    </row>
    <row r="159" spans="1:40" ht="45" x14ac:dyDescent="0.25">
      <c r="A159" s="27" t="s">
        <v>86</v>
      </c>
      <c r="B159" s="27" t="s">
        <v>964</v>
      </c>
      <c r="C159" s="7">
        <v>44805</v>
      </c>
      <c r="D159" s="27" t="s">
        <v>513</v>
      </c>
      <c r="E159" s="9">
        <v>98658853</v>
      </c>
      <c r="F159" s="27" t="s">
        <v>965</v>
      </c>
      <c r="G159" s="27" t="s">
        <v>966</v>
      </c>
      <c r="H159" s="27"/>
      <c r="I159" s="43"/>
      <c r="J159" s="27"/>
      <c r="K159" s="27" t="s">
        <v>4</v>
      </c>
      <c r="L159" s="27" t="s">
        <v>27</v>
      </c>
      <c r="M159" s="27" t="s">
        <v>18</v>
      </c>
      <c r="N159" s="37">
        <f ca="1">+IF(Tabla2[[#This Row],[DÍAS PENDIENTES DE EJECUCIÓN]]&lt;=0,1,($Q$1-Tabla2[[#This Row],[FECHA ACTA DE INICIO]])/(Tabla2[[#This Row],[FECHA DE TERMINACIÓN  DEL CONTRATO ]]-Tabla2[[#This Row],[FECHA ACTA DE INICIO]]))</f>
        <v>1</v>
      </c>
      <c r="O159" s="10">
        <v>21798796</v>
      </c>
      <c r="P159" s="7">
        <v>44805</v>
      </c>
      <c r="Q159" s="27" t="s">
        <v>888</v>
      </c>
      <c r="R159" s="9">
        <f ca="1">+IF(Tabla2[[#This Row],[ESTADO ACTUAL DEL CONTRATO ]]="LIQUIDADO","OK",Tabla2[[#This Row],[FECHA DE TERMINACIÓN  DEL CONTRATO ]]-$Q$1)</f>
        <v>-571</v>
      </c>
      <c r="S159" s="7">
        <v>44926</v>
      </c>
      <c r="T159" s="27"/>
      <c r="U159" s="29" t="s">
        <v>99</v>
      </c>
      <c r="V159" s="29" t="s">
        <v>99</v>
      </c>
      <c r="W159" s="29" t="s">
        <v>99</v>
      </c>
      <c r="X159" s="27" t="s">
        <v>647</v>
      </c>
      <c r="Y159" s="27" t="s">
        <v>32</v>
      </c>
      <c r="Z159" s="27" t="s">
        <v>101</v>
      </c>
      <c r="AA159" s="29" t="s">
        <v>270</v>
      </c>
      <c r="AB159" s="27"/>
      <c r="AC159" s="27"/>
      <c r="AD159" s="27"/>
      <c r="AE159" s="27"/>
      <c r="AF159" s="29" t="s">
        <v>99</v>
      </c>
      <c r="AG159" s="47" t="s">
        <v>967</v>
      </c>
      <c r="AH159" s="29" t="s">
        <v>99</v>
      </c>
      <c r="AI159" s="6">
        <v>44805</v>
      </c>
      <c r="AJ159" s="29" t="s">
        <v>99</v>
      </c>
      <c r="AK159" s="6">
        <f>+Tabla2[[#This Row],[FECHA DE TERMINACIÓN  DEL CONTRATO ]]+120</f>
        <v>45046</v>
      </c>
      <c r="AL159" s="6">
        <f>+Tabla2[[#This Row],[OPORTUNIDAD PARA LIQUIDADAR BILATERALMENTE]]+60</f>
        <v>45106</v>
      </c>
      <c r="AM159" s="6">
        <f>+Tabla2[[#This Row],[OPORTUNIDAD PARA LIQUIDAR UNILATERALMENTE]]+720</f>
        <v>45826</v>
      </c>
      <c r="AN159" s="27" t="s">
        <v>99</v>
      </c>
    </row>
    <row r="160" spans="1:40" ht="45" x14ac:dyDescent="0.25">
      <c r="A160" s="27" t="s">
        <v>86</v>
      </c>
      <c r="B160" s="27" t="s">
        <v>968</v>
      </c>
      <c r="C160" s="7">
        <v>44805</v>
      </c>
      <c r="D160" s="27" t="s">
        <v>519</v>
      </c>
      <c r="E160" s="9">
        <v>1128283941</v>
      </c>
      <c r="F160" s="27" t="s">
        <v>969</v>
      </c>
      <c r="G160" s="27" t="s">
        <v>970</v>
      </c>
      <c r="H160" s="27"/>
      <c r="I160" s="43"/>
      <c r="J160" s="27"/>
      <c r="K160" s="27" t="s">
        <v>4</v>
      </c>
      <c r="L160" s="27" t="s">
        <v>27</v>
      </c>
      <c r="M160" s="27" t="s">
        <v>18</v>
      </c>
      <c r="N160" s="37">
        <f ca="1">+IF(Tabla2[[#This Row],[DÍAS PENDIENTES DE EJECUCIÓN]]&lt;=0,1,($Q$1-Tabla2[[#This Row],[FECHA ACTA DE INICIO]])/(Tabla2[[#This Row],[FECHA DE TERMINACIÓN  DEL CONTRATO ]]-Tabla2[[#This Row],[FECHA ACTA DE INICIO]]))</f>
        <v>1</v>
      </c>
      <c r="O160" s="10">
        <v>12752908</v>
      </c>
      <c r="P160" s="7">
        <v>44805</v>
      </c>
      <c r="Q160" s="27" t="s">
        <v>888</v>
      </c>
      <c r="R160" s="9">
        <f ca="1">+IF(Tabla2[[#This Row],[ESTADO ACTUAL DEL CONTRATO ]]="LIQUIDADO","OK",Tabla2[[#This Row],[FECHA DE TERMINACIÓN  DEL CONTRATO ]]-$Q$1)</f>
        <v>-571</v>
      </c>
      <c r="S160" s="7">
        <v>44926</v>
      </c>
      <c r="T160" s="27"/>
      <c r="U160" s="29" t="s">
        <v>99</v>
      </c>
      <c r="V160" s="29" t="s">
        <v>99</v>
      </c>
      <c r="W160" s="29" t="s">
        <v>99</v>
      </c>
      <c r="X160" s="27" t="s">
        <v>647</v>
      </c>
      <c r="Y160" s="27" t="s">
        <v>26</v>
      </c>
      <c r="Z160" s="27" t="s">
        <v>101</v>
      </c>
      <c r="AA160" s="29" t="s">
        <v>151</v>
      </c>
      <c r="AB160" s="27"/>
      <c r="AC160" s="27"/>
      <c r="AD160" s="27"/>
      <c r="AE160" s="27"/>
      <c r="AF160" s="29" t="s">
        <v>99</v>
      </c>
      <c r="AG160" s="47" t="s">
        <v>971</v>
      </c>
      <c r="AH160" s="29" t="s">
        <v>99</v>
      </c>
      <c r="AI160" s="6">
        <v>44805</v>
      </c>
      <c r="AJ160" s="29" t="s">
        <v>99</v>
      </c>
      <c r="AK160" s="6">
        <f>+Tabla2[[#This Row],[FECHA DE TERMINACIÓN  DEL CONTRATO ]]+120</f>
        <v>45046</v>
      </c>
      <c r="AL160" s="6">
        <f>+Tabla2[[#This Row],[OPORTUNIDAD PARA LIQUIDADAR BILATERALMENTE]]+60</f>
        <v>45106</v>
      </c>
      <c r="AM160" s="6">
        <f>+Tabla2[[#This Row],[OPORTUNIDAD PARA LIQUIDAR UNILATERALMENTE]]+720</f>
        <v>45826</v>
      </c>
      <c r="AN160" s="27" t="s">
        <v>99</v>
      </c>
    </row>
    <row r="161" spans="1:40" ht="45" x14ac:dyDescent="0.25">
      <c r="A161" s="27" t="s">
        <v>86</v>
      </c>
      <c r="B161" s="27" t="s">
        <v>972</v>
      </c>
      <c r="C161" s="7">
        <v>44805</v>
      </c>
      <c r="D161" s="27" t="s">
        <v>577</v>
      </c>
      <c r="E161" s="9">
        <v>1059784621</v>
      </c>
      <c r="F161" s="27" t="s">
        <v>973</v>
      </c>
      <c r="G161" s="27" t="s">
        <v>974</v>
      </c>
      <c r="H161" s="27"/>
      <c r="I161" s="43"/>
      <c r="J161" s="27"/>
      <c r="K161" s="27" t="s">
        <v>4</v>
      </c>
      <c r="L161" s="27" t="s">
        <v>27</v>
      </c>
      <c r="M161" s="27" t="s">
        <v>18</v>
      </c>
      <c r="N161" s="37">
        <f ca="1">+IF(Tabla2[[#This Row],[DÍAS PENDIENTES DE EJECUCIÓN]]&lt;=0,1,($Q$1-Tabla2[[#This Row],[FECHA ACTA DE INICIO]])/(Tabla2[[#This Row],[FECHA DE TERMINACIÓN  DEL CONTRATO ]]-Tabla2[[#This Row],[FECHA ACTA DE INICIO]]))</f>
        <v>1</v>
      </c>
      <c r="O161" s="10">
        <v>17285604</v>
      </c>
      <c r="P161" s="7">
        <v>44805</v>
      </c>
      <c r="Q161" s="27" t="s">
        <v>888</v>
      </c>
      <c r="R161" s="9">
        <f ca="1">+IF(Tabla2[[#This Row],[ESTADO ACTUAL DEL CONTRATO ]]="LIQUIDADO","OK",Tabla2[[#This Row],[FECHA DE TERMINACIÓN  DEL CONTRATO ]]-$Q$1)</f>
        <v>-571</v>
      </c>
      <c r="S161" s="7">
        <v>44926</v>
      </c>
      <c r="T161" s="27"/>
      <c r="U161" s="29" t="s">
        <v>99</v>
      </c>
      <c r="V161" s="29" t="s">
        <v>99</v>
      </c>
      <c r="W161" s="29" t="s">
        <v>99</v>
      </c>
      <c r="X161" s="27" t="s">
        <v>855</v>
      </c>
      <c r="Y161" s="27" t="s">
        <v>43</v>
      </c>
      <c r="Z161" s="27" t="s">
        <v>101</v>
      </c>
      <c r="AA161" s="29" t="s">
        <v>766</v>
      </c>
      <c r="AB161" s="27"/>
      <c r="AC161" s="27"/>
      <c r="AD161" s="27"/>
      <c r="AE161" s="27"/>
      <c r="AF161" s="29" t="s">
        <v>99</v>
      </c>
      <c r="AG161" s="47" t="s">
        <v>975</v>
      </c>
      <c r="AH161" s="29" t="s">
        <v>99</v>
      </c>
      <c r="AI161" s="6">
        <v>44805</v>
      </c>
      <c r="AJ161" s="29" t="s">
        <v>99</v>
      </c>
      <c r="AK161" s="6">
        <f>+Tabla2[[#This Row],[FECHA DE TERMINACIÓN  DEL CONTRATO ]]+120</f>
        <v>45046</v>
      </c>
      <c r="AL161" s="6">
        <f>+Tabla2[[#This Row],[OPORTUNIDAD PARA LIQUIDADAR BILATERALMENTE]]+60</f>
        <v>45106</v>
      </c>
      <c r="AM161" s="6">
        <f>+Tabla2[[#This Row],[OPORTUNIDAD PARA LIQUIDAR UNILATERALMENTE]]+720</f>
        <v>45826</v>
      </c>
      <c r="AN161" s="27" t="s">
        <v>99</v>
      </c>
    </row>
    <row r="162" spans="1:40" ht="45" x14ac:dyDescent="0.25">
      <c r="A162" s="27" t="s">
        <v>86</v>
      </c>
      <c r="B162" s="27" t="s">
        <v>976</v>
      </c>
      <c r="C162" s="7">
        <v>44805</v>
      </c>
      <c r="D162" s="27" t="s">
        <v>582</v>
      </c>
      <c r="E162" s="9">
        <v>42972058</v>
      </c>
      <c r="F162" s="27" t="s">
        <v>977</v>
      </c>
      <c r="G162" s="27" t="s">
        <v>978</v>
      </c>
      <c r="H162" s="27"/>
      <c r="I162" s="43"/>
      <c r="J162" s="27"/>
      <c r="K162" s="27" t="s">
        <v>4</v>
      </c>
      <c r="L162" s="27" t="s">
        <v>27</v>
      </c>
      <c r="M162" s="27" t="s">
        <v>18</v>
      </c>
      <c r="N162" s="37">
        <f ca="1">+IF(Tabla2[[#This Row],[DÍAS PENDIENTES DE EJECUCIÓN]]&lt;=0,1,($Q$1-Tabla2[[#This Row],[FECHA ACTA DE INICIO]])/(Tabla2[[#This Row],[FECHA DE TERMINACIÓN  DEL CONTRATO ]]-Tabla2[[#This Row],[FECHA ACTA DE INICIO]]))</f>
        <v>1</v>
      </c>
      <c r="O162" s="10">
        <v>30000000</v>
      </c>
      <c r="P162" s="7">
        <v>44805</v>
      </c>
      <c r="Q162" s="27" t="s">
        <v>888</v>
      </c>
      <c r="R162" s="9">
        <f ca="1">+IF(Tabla2[[#This Row],[ESTADO ACTUAL DEL CONTRATO ]]="LIQUIDADO","OK",Tabla2[[#This Row],[FECHA DE TERMINACIÓN  DEL CONTRATO ]]-$Q$1)</f>
        <v>-571</v>
      </c>
      <c r="S162" s="7">
        <v>44926</v>
      </c>
      <c r="T162" s="27"/>
      <c r="U162" s="29" t="s">
        <v>99</v>
      </c>
      <c r="V162" s="29" t="s">
        <v>99</v>
      </c>
      <c r="W162" s="29" t="s">
        <v>99</v>
      </c>
      <c r="X162" s="27" t="s">
        <v>111</v>
      </c>
      <c r="Y162" s="27" t="s">
        <v>37</v>
      </c>
      <c r="Z162" s="27" t="s">
        <v>101</v>
      </c>
      <c r="AA162" s="29"/>
      <c r="AB162" s="27"/>
      <c r="AC162" s="27"/>
      <c r="AD162" s="27"/>
      <c r="AE162" s="27"/>
      <c r="AF162" s="29" t="s">
        <v>99</v>
      </c>
      <c r="AG162" s="45" t="s">
        <v>979</v>
      </c>
      <c r="AH162" s="29" t="s">
        <v>99</v>
      </c>
      <c r="AI162" s="6">
        <v>44805</v>
      </c>
      <c r="AJ162" s="29" t="s">
        <v>99</v>
      </c>
      <c r="AK162" s="6">
        <f>+Tabla2[[#This Row],[FECHA DE TERMINACIÓN  DEL CONTRATO ]]+120</f>
        <v>45046</v>
      </c>
      <c r="AL162" s="6">
        <f>+Tabla2[[#This Row],[OPORTUNIDAD PARA LIQUIDADAR BILATERALMENTE]]+60</f>
        <v>45106</v>
      </c>
      <c r="AM162" s="6">
        <f>+Tabla2[[#This Row],[OPORTUNIDAD PARA LIQUIDAR UNILATERALMENTE]]+720</f>
        <v>45826</v>
      </c>
      <c r="AN162" s="27" t="s">
        <v>99</v>
      </c>
    </row>
    <row r="163" spans="1:40" ht="45" x14ac:dyDescent="0.25">
      <c r="A163" s="27" t="s">
        <v>86</v>
      </c>
      <c r="B163" s="27" t="s">
        <v>980</v>
      </c>
      <c r="C163" s="7">
        <v>44805</v>
      </c>
      <c r="D163" s="27" t="s">
        <v>111</v>
      </c>
      <c r="E163" s="9">
        <v>43408433</v>
      </c>
      <c r="F163" s="27" t="s">
        <v>981</v>
      </c>
      <c r="G163" s="27" t="s">
        <v>982</v>
      </c>
      <c r="H163" s="27"/>
      <c r="I163" s="43"/>
      <c r="J163" s="27"/>
      <c r="K163" s="27" t="s">
        <v>4</v>
      </c>
      <c r="L163" s="27" t="s">
        <v>27</v>
      </c>
      <c r="M163" s="27" t="s">
        <v>18</v>
      </c>
      <c r="N163" s="37">
        <f ca="1">+IF(Tabla2[[#This Row],[DÍAS PENDIENTES DE EJECUCIÓN]]&lt;=0,1,($Q$1-Tabla2[[#This Row],[FECHA ACTA DE INICIO]])/(Tabla2[[#This Row],[FECHA DE TERMINACIÓN  DEL CONTRATO ]]-Tabla2[[#This Row],[FECHA ACTA DE INICIO]]))</f>
        <v>1</v>
      </c>
      <c r="O163" s="10">
        <v>24227968</v>
      </c>
      <c r="P163" s="7">
        <v>44805</v>
      </c>
      <c r="Q163" s="27" t="s">
        <v>888</v>
      </c>
      <c r="R163" s="9">
        <f ca="1">+IF(Tabla2[[#This Row],[ESTADO ACTUAL DEL CONTRATO ]]="LIQUIDADO","OK",Tabla2[[#This Row],[FECHA DE TERMINACIÓN  DEL CONTRATO ]]-$Q$1)</f>
        <v>-571</v>
      </c>
      <c r="S163" s="7">
        <v>44926</v>
      </c>
      <c r="T163" s="27"/>
      <c r="U163" s="29" t="s">
        <v>99</v>
      </c>
      <c r="V163" s="29" t="s">
        <v>99</v>
      </c>
      <c r="W163" s="29" t="s">
        <v>99</v>
      </c>
      <c r="X163" s="27" t="s">
        <v>855</v>
      </c>
      <c r="Y163" s="27" t="s">
        <v>23</v>
      </c>
      <c r="Z163" s="27" t="s">
        <v>101</v>
      </c>
      <c r="AA163" s="29" t="s">
        <v>299</v>
      </c>
      <c r="AB163" s="27"/>
      <c r="AC163" s="27"/>
      <c r="AD163" s="27"/>
      <c r="AE163" s="27"/>
      <c r="AF163" s="29" t="s">
        <v>99</v>
      </c>
      <c r="AG163" s="45" t="s">
        <v>983</v>
      </c>
      <c r="AH163" s="29" t="s">
        <v>99</v>
      </c>
      <c r="AI163" s="6">
        <v>44805</v>
      </c>
      <c r="AJ163" s="29" t="s">
        <v>99</v>
      </c>
      <c r="AK163" s="6">
        <f>+Tabla2[[#This Row],[FECHA DE TERMINACIÓN  DEL CONTRATO ]]+120</f>
        <v>45046</v>
      </c>
      <c r="AL163" s="6">
        <f>+Tabla2[[#This Row],[OPORTUNIDAD PARA LIQUIDADAR BILATERALMENTE]]+60</f>
        <v>45106</v>
      </c>
      <c r="AM163" s="6">
        <f>+Tabla2[[#This Row],[OPORTUNIDAD PARA LIQUIDAR UNILATERALMENTE]]+720</f>
        <v>45826</v>
      </c>
      <c r="AN163" s="27" t="s">
        <v>99</v>
      </c>
    </row>
    <row r="164" spans="1:40" ht="45" x14ac:dyDescent="0.25">
      <c r="A164" s="27" t="s">
        <v>86</v>
      </c>
      <c r="B164" s="27" t="s">
        <v>984</v>
      </c>
      <c r="C164" s="7">
        <v>44805</v>
      </c>
      <c r="D164" s="27" t="s">
        <v>628</v>
      </c>
      <c r="E164" s="9">
        <v>98668267</v>
      </c>
      <c r="F164" s="27" t="s">
        <v>985</v>
      </c>
      <c r="G164" s="27" t="s">
        <v>986</v>
      </c>
      <c r="H164" s="27"/>
      <c r="I164" s="43"/>
      <c r="J164" s="27"/>
      <c r="K164" s="27" t="s">
        <v>4</v>
      </c>
      <c r="L164" s="27" t="s">
        <v>27</v>
      </c>
      <c r="M164" s="27" t="s">
        <v>18</v>
      </c>
      <c r="N164" s="37">
        <f ca="1">+IF(Tabla2[[#This Row],[DÍAS PENDIENTES DE EJECUCIÓN]]&lt;=0,1,($Q$1-Tabla2[[#This Row],[FECHA ACTA DE INICIO]])/(Tabla2[[#This Row],[FECHA DE TERMINACIÓN  DEL CONTRATO ]]-Tabla2[[#This Row],[FECHA ACTA DE INICIO]]))</f>
        <v>1</v>
      </c>
      <c r="O164" s="10">
        <v>21798796</v>
      </c>
      <c r="P164" s="7">
        <v>44805</v>
      </c>
      <c r="Q164" s="27" t="s">
        <v>888</v>
      </c>
      <c r="R164" s="9">
        <f ca="1">+IF(Tabla2[[#This Row],[ESTADO ACTUAL DEL CONTRATO ]]="LIQUIDADO","OK",Tabla2[[#This Row],[FECHA DE TERMINACIÓN  DEL CONTRATO ]]-$Q$1)</f>
        <v>-571</v>
      </c>
      <c r="S164" s="7">
        <v>44926</v>
      </c>
      <c r="T164" s="27"/>
      <c r="U164" s="29" t="s">
        <v>99</v>
      </c>
      <c r="V164" s="29" t="s">
        <v>99</v>
      </c>
      <c r="W164" s="29" t="s">
        <v>99</v>
      </c>
      <c r="X164" s="27" t="s">
        <v>855</v>
      </c>
      <c r="Y164" s="27" t="s">
        <v>7</v>
      </c>
      <c r="Z164" s="27" t="s">
        <v>101</v>
      </c>
      <c r="AA164" s="29"/>
      <c r="AB164" s="27"/>
      <c r="AC164" s="27"/>
      <c r="AD164" s="27"/>
      <c r="AE164" s="27"/>
      <c r="AF164" s="29" t="s">
        <v>99</v>
      </c>
      <c r="AG164" s="45" t="s">
        <v>987</v>
      </c>
      <c r="AH164" s="29" t="s">
        <v>99</v>
      </c>
      <c r="AI164" s="6">
        <v>44805</v>
      </c>
      <c r="AJ164" s="29" t="s">
        <v>99</v>
      </c>
      <c r="AK164" s="6">
        <f>+Tabla2[[#This Row],[FECHA DE TERMINACIÓN  DEL CONTRATO ]]+120</f>
        <v>45046</v>
      </c>
      <c r="AL164" s="6">
        <f>+Tabla2[[#This Row],[OPORTUNIDAD PARA LIQUIDADAR BILATERALMENTE]]+60</f>
        <v>45106</v>
      </c>
      <c r="AM164" s="6">
        <f>+Tabla2[[#This Row],[OPORTUNIDAD PARA LIQUIDAR UNILATERALMENTE]]+720</f>
        <v>45826</v>
      </c>
      <c r="AN164" s="27" t="s">
        <v>99</v>
      </c>
    </row>
    <row r="165" spans="1:40" ht="45" x14ac:dyDescent="0.25">
      <c r="A165" s="27" t="s">
        <v>86</v>
      </c>
      <c r="B165" s="27" t="s">
        <v>988</v>
      </c>
      <c r="C165" s="7">
        <v>44805</v>
      </c>
      <c r="D165" s="27" t="s">
        <v>650</v>
      </c>
      <c r="E165" s="9">
        <v>1017126920</v>
      </c>
      <c r="F165" s="27" t="s">
        <v>989</v>
      </c>
      <c r="G165" s="27" t="s">
        <v>990</v>
      </c>
      <c r="H165" s="27"/>
      <c r="I165" s="43"/>
      <c r="J165" s="27"/>
      <c r="K165" s="27" t="s">
        <v>4</v>
      </c>
      <c r="L165" s="27" t="s">
        <v>27</v>
      </c>
      <c r="M165" s="27" t="s">
        <v>18</v>
      </c>
      <c r="N165" s="37">
        <f ca="1">+IF(Tabla2[[#This Row],[DÍAS PENDIENTES DE EJECUCIÓN]]&lt;=0,1,($Q$1-Tabla2[[#This Row],[FECHA ACTA DE INICIO]])/(Tabla2[[#This Row],[FECHA DE TERMINACIÓN  DEL CONTRATO ]]-Tabla2[[#This Row],[FECHA ACTA DE INICIO]]))</f>
        <v>1</v>
      </c>
      <c r="O165" s="10">
        <v>21798796</v>
      </c>
      <c r="P165" s="7">
        <v>44805</v>
      </c>
      <c r="Q165" s="27" t="s">
        <v>888</v>
      </c>
      <c r="R165" s="9">
        <f ca="1">+IF(Tabla2[[#This Row],[ESTADO ACTUAL DEL CONTRATO ]]="LIQUIDADO","OK",Tabla2[[#This Row],[FECHA DE TERMINACIÓN  DEL CONTRATO ]]-$Q$1)</f>
        <v>-571</v>
      </c>
      <c r="S165" s="7">
        <v>44926</v>
      </c>
      <c r="T165" s="27"/>
      <c r="U165" s="29" t="s">
        <v>99</v>
      </c>
      <c r="V165" s="29" t="s">
        <v>99</v>
      </c>
      <c r="W165" s="29" t="s">
        <v>99</v>
      </c>
      <c r="X165" s="27" t="s">
        <v>647</v>
      </c>
      <c r="Y165" s="27" t="s">
        <v>46</v>
      </c>
      <c r="Z165" s="27" t="s">
        <v>101</v>
      </c>
      <c r="AA165" s="29" t="s">
        <v>600</v>
      </c>
      <c r="AB165" s="27"/>
      <c r="AC165" s="27"/>
      <c r="AD165" s="27"/>
      <c r="AE165" s="27"/>
      <c r="AF165" s="29" t="s">
        <v>99</v>
      </c>
      <c r="AG165" s="47" t="s">
        <v>991</v>
      </c>
      <c r="AH165" s="29" t="s">
        <v>99</v>
      </c>
      <c r="AI165" s="6">
        <v>44805</v>
      </c>
      <c r="AJ165" s="29" t="s">
        <v>99</v>
      </c>
      <c r="AK165" s="6">
        <f>+Tabla2[[#This Row],[FECHA DE TERMINACIÓN  DEL CONTRATO ]]+120</f>
        <v>45046</v>
      </c>
      <c r="AL165" s="6">
        <f>+Tabla2[[#This Row],[OPORTUNIDAD PARA LIQUIDADAR BILATERALMENTE]]+60</f>
        <v>45106</v>
      </c>
      <c r="AM165" s="6">
        <f>+Tabla2[[#This Row],[OPORTUNIDAD PARA LIQUIDAR UNILATERALMENTE]]+720</f>
        <v>45826</v>
      </c>
      <c r="AN165" s="27" t="s">
        <v>99</v>
      </c>
    </row>
    <row r="166" spans="1:40" ht="45" x14ac:dyDescent="0.25">
      <c r="A166" s="27" t="s">
        <v>86</v>
      </c>
      <c r="B166" s="27" t="s">
        <v>992</v>
      </c>
      <c r="C166" s="7">
        <v>44809</v>
      </c>
      <c r="D166" s="27" t="s">
        <v>240</v>
      </c>
      <c r="E166" s="9">
        <v>8394692</v>
      </c>
      <c r="F166" s="27" t="s">
        <v>993</v>
      </c>
      <c r="G166" s="27" t="s">
        <v>994</v>
      </c>
      <c r="H166" s="27"/>
      <c r="I166" s="43"/>
      <c r="J166" s="27"/>
      <c r="K166" s="27" t="s">
        <v>4</v>
      </c>
      <c r="L166" s="27" t="s">
        <v>27</v>
      </c>
      <c r="M166" s="27" t="s">
        <v>18</v>
      </c>
      <c r="N166" s="37">
        <f ca="1">+IF(Tabla2[[#This Row],[DÍAS PENDIENTES DE EJECUCIÓN]]&lt;=0,1,($Q$1-Tabla2[[#This Row],[FECHA ACTA DE INICIO]])/(Tabla2[[#This Row],[FECHA DE TERMINACIÓN  DEL CONTRATO ]]-Tabla2[[#This Row],[FECHA ACTA DE INICIO]]))</f>
        <v>1</v>
      </c>
      <c r="O166" s="10">
        <v>26837617</v>
      </c>
      <c r="P166" s="7">
        <v>44809</v>
      </c>
      <c r="Q166" s="27" t="s">
        <v>995</v>
      </c>
      <c r="R166" s="9">
        <f ca="1">+IF(Tabla2[[#This Row],[ESTADO ACTUAL DEL CONTRATO ]]="LIQUIDADO","OK",Tabla2[[#This Row],[FECHA DE TERMINACIÓN  DEL CONTRATO ]]-$Q$1)</f>
        <v>-571</v>
      </c>
      <c r="S166" s="7">
        <v>44926</v>
      </c>
      <c r="T166" s="27"/>
      <c r="U166" s="29" t="s">
        <v>99</v>
      </c>
      <c r="V166" s="29" t="s">
        <v>99</v>
      </c>
      <c r="W166" s="29" t="s">
        <v>99</v>
      </c>
      <c r="X166" s="27" t="s">
        <v>111</v>
      </c>
      <c r="Y166" s="27" t="s">
        <v>15</v>
      </c>
      <c r="Z166" s="27" t="s">
        <v>101</v>
      </c>
      <c r="AA166" s="29"/>
      <c r="AB166" s="27"/>
      <c r="AC166" s="27"/>
      <c r="AD166" s="27"/>
      <c r="AE166" s="27"/>
      <c r="AF166" s="29" t="s">
        <v>99</v>
      </c>
      <c r="AG166" s="45" t="s">
        <v>996</v>
      </c>
      <c r="AH166" s="29" t="s">
        <v>99</v>
      </c>
      <c r="AI166" s="6">
        <v>44809</v>
      </c>
      <c r="AJ166" s="29" t="s">
        <v>99</v>
      </c>
      <c r="AK166" s="6">
        <f>+Tabla2[[#This Row],[FECHA DE TERMINACIÓN  DEL CONTRATO ]]+120</f>
        <v>45046</v>
      </c>
      <c r="AL166" s="6">
        <f>+Tabla2[[#This Row],[OPORTUNIDAD PARA LIQUIDADAR BILATERALMENTE]]+60</f>
        <v>45106</v>
      </c>
      <c r="AM166" s="6">
        <f>+Tabla2[[#This Row],[OPORTUNIDAD PARA LIQUIDAR UNILATERALMENTE]]+720</f>
        <v>45826</v>
      </c>
      <c r="AN166" s="27" t="s">
        <v>99</v>
      </c>
    </row>
    <row r="167" spans="1:40" ht="45" x14ac:dyDescent="0.25">
      <c r="A167" s="27" t="s">
        <v>86</v>
      </c>
      <c r="B167" s="27" t="s">
        <v>997</v>
      </c>
      <c r="C167" s="7">
        <v>44809</v>
      </c>
      <c r="D167" s="27" t="s">
        <v>451</v>
      </c>
      <c r="E167" s="9">
        <v>1017212350</v>
      </c>
      <c r="F167" s="27" t="s">
        <v>998</v>
      </c>
      <c r="G167" s="27" t="s">
        <v>999</v>
      </c>
      <c r="H167" s="27"/>
      <c r="I167" s="43"/>
      <c r="J167" s="27"/>
      <c r="K167" s="27" t="s">
        <v>4</v>
      </c>
      <c r="L167" s="27" t="s">
        <v>27</v>
      </c>
      <c r="M167" s="27" t="s">
        <v>18</v>
      </c>
      <c r="N167" s="37">
        <f ca="1">+IF(Tabla2[[#This Row],[DÍAS PENDIENTES DE EJECUCIÓN]]&lt;=0,1,($Q$1-Tabla2[[#This Row],[FECHA ACTA DE INICIO]])/(Tabla2[[#This Row],[FECHA DE TERMINACIÓN  DEL CONTRATO ]]-Tabla2[[#This Row],[FECHA ACTA DE INICIO]]))</f>
        <v>1</v>
      </c>
      <c r="O167" s="10">
        <v>7651024</v>
      </c>
      <c r="P167" s="7">
        <v>44809</v>
      </c>
      <c r="Q167" s="27" t="s">
        <v>995</v>
      </c>
      <c r="R167" s="9">
        <f ca="1">+IF(Tabla2[[#This Row],[ESTADO ACTUAL DEL CONTRATO ]]="LIQUIDADO","OK",Tabla2[[#This Row],[FECHA DE TERMINACIÓN  DEL CONTRATO ]]-$Q$1)</f>
        <v>-571</v>
      </c>
      <c r="S167" s="7">
        <v>44926</v>
      </c>
      <c r="T167" s="27"/>
      <c r="U167" s="29" t="s">
        <v>99</v>
      </c>
      <c r="V167" s="29" t="s">
        <v>99</v>
      </c>
      <c r="W167" s="29" t="s">
        <v>99</v>
      </c>
      <c r="X167" s="27" t="s">
        <v>855</v>
      </c>
      <c r="Y167" s="27" t="s">
        <v>44</v>
      </c>
      <c r="Z167" s="27" t="s">
        <v>101</v>
      </c>
      <c r="AA167" s="29" t="s">
        <v>287</v>
      </c>
      <c r="AB167" s="27"/>
      <c r="AC167" s="27"/>
      <c r="AD167" s="27"/>
      <c r="AE167" s="27"/>
      <c r="AF167" s="29" t="s">
        <v>99</v>
      </c>
      <c r="AG167" s="47" t="s">
        <v>1000</v>
      </c>
      <c r="AH167" s="29" t="s">
        <v>99</v>
      </c>
      <c r="AI167" s="6">
        <v>44809</v>
      </c>
      <c r="AJ167" s="29" t="s">
        <v>99</v>
      </c>
      <c r="AK167" s="6">
        <f>+Tabla2[[#This Row],[FECHA DE TERMINACIÓN  DEL CONTRATO ]]+120</f>
        <v>45046</v>
      </c>
      <c r="AL167" s="6">
        <f>+Tabla2[[#This Row],[OPORTUNIDAD PARA LIQUIDADAR BILATERALMENTE]]+60</f>
        <v>45106</v>
      </c>
      <c r="AM167" s="6">
        <f>+Tabla2[[#This Row],[OPORTUNIDAD PARA LIQUIDAR UNILATERALMENTE]]+720</f>
        <v>45826</v>
      </c>
      <c r="AN167" s="27" t="s">
        <v>99</v>
      </c>
    </row>
    <row r="168" spans="1:40" ht="45" x14ac:dyDescent="0.25">
      <c r="A168" s="27" t="s">
        <v>86</v>
      </c>
      <c r="B168" s="27" t="s">
        <v>1001</v>
      </c>
      <c r="C168" s="7">
        <v>44809</v>
      </c>
      <c r="D168" s="27" t="s">
        <v>530</v>
      </c>
      <c r="E168" s="9">
        <v>43625187</v>
      </c>
      <c r="F168" s="27" t="s">
        <v>1002</v>
      </c>
      <c r="G168" s="27" t="s">
        <v>1003</v>
      </c>
      <c r="H168" s="27"/>
      <c r="I168" s="43"/>
      <c r="J168" s="27"/>
      <c r="K168" s="27" t="s">
        <v>4</v>
      </c>
      <c r="L168" s="27" t="s">
        <v>27</v>
      </c>
      <c r="M168" s="27" t="s">
        <v>18</v>
      </c>
      <c r="N168" s="37">
        <f ca="1">+IF(Tabla2[[#This Row],[DÍAS PENDIENTES DE EJECUCIÓN]]&lt;=0,1,($Q$1-Tabla2[[#This Row],[FECHA ACTA DE INICIO]])/(Tabla2[[#This Row],[FECHA DE TERMINACIÓN  DEL CONTRATO ]]-Tabla2[[#This Row],[FECHA ACTA DE INICIO]]))</f>
        <v>1</v>
      </c>
      <c r="O168" s="10">
        <v>21072169</v>
      </c>
      <c r="P168" s="7">
        <v>44809</v>
      </c>
      <c r="Q168" s="27" t="s">
        <v>995</v>
      </c>
      <c r="R168" s="9">
        <f ca="1">+IF(Tabla2[[#This Row],[ESTADO ACTUAL DEL CONTRATO ]]="LIQUIDADO","OK",Tabla2[[#This Row],[FECHA DE TERMINACIÓN  DEL CONTRATO ]]-$Q$1)</f>
        <v>-571</v>
      </c>
      <c r="S168" s="7">
        <v>44926</v>
      </c>
      <c r="T168" s="27"/>
      <c r="U168" s="29" t="s">
        <v>99</v>
      </c>
      <c r="V168" s="29" t="s">
        <v>99</v>
      </c>
      <c r="W168" s="29" t="s">
        <v>99</v>
      </c>
      <c r="X168" s="27" t="s">
        <v>647</v>
      </c>
      <c r="Y168" s="27" t="s">
        <v>19</v>
      </c>
      <c r="Z168" s="27" t="s">
        <v>101</v>
      </c>
      <c r="AA168" s="29" t="s">
        <v>842</v>
      </c>
      <c r="AB168" s="27"/>
      <c r="AC168" s="27"/>
      <c r="AD168" s="27"/>
      <c r="AE168" s="27"/>
      <c r="AF168" s="29" t="s">
        <v>99</v>
      </c>
      <c r="AG168" s="47" t="s">
        <v>1004</v>
      </c>
      <c r="AH168" s="29" t="s">
        <v>99</v>
      </c>
      <c r="AI168" s="6">
        <v>44809</v>
      </c>
      <c r="AJ168" s="29" t="s">
        <v>99</v>
      </c>
      <c r="AK168" s="6">
        <f>+Tabla2[[#This Row],[FECHA DE TERMINACIÓN  DEL CONTRATO ]]+120</f>
        <v>45046</v>
      </c>
      <c r="AL168" s="6">
        <f>+Tabla2[[#This Row],[OPORTUNIDAD PARA LIQUIDADAR BILATERALMENTE]]+60</f>
        <v>45106</v>
      </c>
      <c r="AM168" s="6">
        <f>+Tabla2[[#This Row],[OPORTUNIDAD PARA LIQUIDAR UNILATERALMENTE]]+720</f>
        <v>45826</v>
      </c>
      <c r="AN168" s="27" t="s">
        <v>99</v>
      </c>
    </row>
    <row r="169" spans="1:40" ht="45" x14ac:dyDescent="0.25">
      <c r="A169" s="27" t="s">
        <v>86</v>
      </c>
      <c r="B169" s="27" t="s">
        <v>1005</v>
      </c>
      <c r="C169" s="7">
        <v>44809</v>
      </c>
      <c r="D169" s="27" t="s">
        <v>597</v>
      </c>
      <c r="E169" s="9">
        <v>1128393648</v>
      </c>
      <c r="F169" s="27" t="s">
        <v>1006</v>
      </c>
      <c r="G169" s="27" t="s">
        <v>1007</v>
      </c>
      <c r="H169" s="27"/>
      <c r="I169" s="43"/>
      <c r="J169" s="27"/>
      <c r="K169" s="27" t="s">
        <v>4</v>
      </c>
      <c r="L169" s="27" t="s">
        <v>27</v>
      </c>
      <c r="M169" s="27" t="s">
        <v>18</v>
      </c>
      <c r="N169" s="37">
        <f ca="1">+IF(Tabla2[[#This Row],[DÍAS PENDIENTES DE EJECUCIÓN]]&lt;=0,1,($Q$1-Tabla2[[#This Row],[FECHA ACTA DE INICIO]])/(Tabla2[[#This Row],[FECHA DE TERMINACIÓN  DEL CONTRATO ]]-Tabla2[[#This Row],[FECHA ACTA DE INICIO]]))</f>
        <v>1</v>
      </c>
      <c r="O169" s="10">
        <v>12327811</v>
      </c>
      <c r="P169" s="7">
        <v>44809</v>
      </c>
      <c r="Q169" s="27" t="s">
        <v>995</v>
      </c>
      <c r="R169" s="9">
        <f ca="1">+IF(Tabla2[[#This Row],[ESTADO ACTUAL DEL CONTRATO ]]="LIQUIDADO","OK",Tabla2[[#This Row],[FECHA DE TERMINACIÓN  DEL CONTRATO ]]-$Q$1)</f>
        <v>-571</v>
      </c>
      <c r="S169" s="7">
        <v>44926</v>
      </c>
      <c r="T169" s="27"/>
      <c r="U169" s="29" t="s">
        <v>99</v>
      </c>
      <c r="V169" s="29" t="s">
        <v>99</v>
      </c>
      <c r="W169" s="29" t="s">
        <v>99</v>
      </c>
      <c r="X169" s="27" t="s">
        <v>111</v>
      </c>
      <c r="Y169" s="27" t="s">
        <v>46</v>
      </c>
      <c r="Z169" s="27" t="s">
        <v>101</v>
      </c>
      <c r="AA169" s="29" t="s">
        <v>600</v>
      </c>
      <c r="AB169" s="27"/>
      <c r="AC169" s="27"/>
      <c r="AD169" s="27"/>
      <c r="AE169" s="27"/>
      <c r="AF169" s="29" t="s">
        <v>99</v>
      </c>
      <c r="AG169" s="45" t="s">
        <v>1008</v>
      </c>
      <c r="AH169" s="29" t="s">
        <v>99</v>
      </c>
      <c r="AI169" s="6">
        <v>44809</v>
      </c>
      <c r="AJ169" s="29" t="s">
        <v>99</v>
      </c>
      <c r="AK169" s="6">
        <f>+Tabla2[[#This Row],[FECHA DE TERMINACIÓN  DEL CONTRATO ]]+120</f>
        <v>45046</v>
      </c>
      <c r="AL169" s="6">
        <f>+Tabla2[[#This Row],[OPORTUNIDAD PARA LIQUIDADAR BILATERALMENTE]]+60</f>
        <v>45106</v>
      </c>
      <c r="AM169" s="6">
        <f>+Tabla2[[#This Row],[OPORTUNIDAD PARA LIQUIDAR UNILATERALMENTE]]+720</f>
        <v>45826</v>
      </c>
      <c r="AN169" s="27" t="s">
        <v>99</v>
      </c>
    </row>
    <row r="170" spans="1:40" ht="45" x14ac:dyDescent="0.25">
      <c r="A170" s="27" t="s">
        <v>86</v>
      </c>
      <c r="B170" s="27" t="s">
        <v>1009</v>
      </c>
      <c r="C170" s="7">
        <v>44809</v>
      </c>
      <c r="D170" s="27" t="s">
        <v>1010</v>
      </c>
      <c r="E170" s="9">
        <v>1037592969</v>
      </c>
      <c r="F170" s="27" t="s">
        <v>1011</v>
      </c>
      <c r="G170" s="27" t="s">
        <v>1012</v>
      </c>
      <c r="H170" s="27"/>
      <c r="I170" s="43"/>
      <c r="J170" s="27"/>
      <c r="K170" s="27" t="s">
        <v>4</v>
      </c>
      <c r="L170" s="27" t="s">
        <v>27</v>
      </c>
      <c r="M170" s="27" t="s">
        <v>18</v>
      </c>
      <c r="N170" s="37">
        <f ca="1">+IF(Tabla2[[#This Row],[DÍAS PENDIENTES DE EJECUCIÓN]]&lt;=0,1,($Q$1-Tabla2[[#This Row],[FECHA ACTA DE INICIO]])/(Tabla2[[#This Row],[FECHA DE TERMINACIÓN  DEL CONTRATO ]]-Tabla2[[#This Row],[FECHA ACTA DE INICIO]]))</f>
        <v>1</v>
      </c>
      <c r="O170" s="10">
        <v>21072169</v>
      </c>
      <c r="P170" s="7">
        <v>44809</v>
      </c>
      <c r="Q170" s="27" t="s">
        <v>995</v>
      </c>
      <c r="R170" s="9">
        <f ca="1">+IF(Tabla2[[#This Row],[ESTADO ACTUAL DEL CONTRATO ]]="LIQUIDADO","OK",Tabla2[[#This Row],[FECHA DE TERMINACIÓN  DEL CONTRATO ]]-$Q$1)</f>
        <v>-571</v>
      </c>
      <c r="S170" s="7">
        <v>44926</v>
      </c>
      <c r="T170" s="27"/>
      <c r="U170" s="29" t="s">
        <v>99</v>
      </c>
      <c r="V170" s="29" t="s">
        <v>99</v>
      </c>
      <c r="W170" s="29" t="s">
        <v>99</v>
      </c>
      <c r="X170" s="27" t="s">
        <v>647</v>
      </c>
      <c r="Y170" s="27" t="s">
        <v>19</v>
      </c>
      <c r="Z170" s="27" t="s">
        <v>101</v>
      </c>
      <c r="AA170" s="29" t="s">
        <v>842</v>
      </c>
      <c r="AB170" s="27"/>
      <c r="AC170" s="27"/>
      <c r="AD170" s="27"/>
      <c r="AE170" s="27"/>
      <c r="AF170" s="29" t="s">
        <v>99</v>
      </c>
      <c r="AG170" s="45" t="s">
        <v>1013</v>
      </c>
      <c r="AH170" s="29" t="s">
        <v>99</v>
      </c>
      <c r="AI170" s="6">
        <v>44809</v>
      </c>
      <c r="AJ170" s="29" t="s">
        <v>99</v>
      </c>
      <c r="AK170" s="6">
        <f>+Tabla2[[#This Row],[FECHA DE TERMINACIÓN  DEL CONTRATO ]]+120</f>
        <v>45046</v>
      </c>
      <c r="AL170" s="6">
        <f>+Tabla2[[#This Row],[OPORTUNIDAD PARA LIQUIDADAR BILATERALMENTE]]+60</f>
        <v>45106</v>
      </c>
      <c r="AM170" s="6">
        <f>+Tabla2[[#This Row],[OPORTUNIDAD PARA LIQUIDAR UNILATERALMENTE]]+720</f>
        <v>45826</v>
      </c>
      <c r="AN170" s="27" t="s">
        <v>99</v>
      </c>
    </row>
    <row r="171" spans="1:40" ht="45" x14ac:dyDescent="0.25">
      <c r="A171" s="27" t="s">
        <v>86</v>
      </c>
      <c r="B171" s="27" t="s">
        <v>1014</v>
      </c>
      <c r="C171" s="7">
        <v>44809</v>
      </c>
      <c r="D171" s="27" t="s">
        <v>471</v>
      </c>
      <c r="E171" s="9">
        <v>32296107</v>
      </c>
      <c r="F171" s="27" t="s">
        <v>1015</v>
      </c>
      <c r="G171" s="27" t="s">
        <v>1016</v>
      </c>
      <c r="H171" s="27"/>
      <c r="I171" s="43"/>
      <c r="J171" s="27"/>
      <c r="K171" s="27" t="s">
        <v>4</v>
      </c>
      <c r="L171" s="27" t="s">
        <v>27</v>
      </c>
      <c r="M171" s="27" t="s">
        <v>18</v>
      </c>
      <c r="N171" s="37">
        <f ca="1">+IF(Tabla2[[#This Row],[DÍAS PENDIENTES DE EJECUCIÓN]]&lt;=0,1,($Q$1-Tabla2[[#This Row],[FECHA ACTA DE INICIO]])/(Tabla2[[#This Row],[FECHA DE TERMINACIÓN  DEL CONTRATO ]]-Tabla2[[#This Row],[FECHA ACTA DE INICIO]]))</f>
        <v>1</v>
      </c>
      <c r="O171" s="10">
        <v>21072169</v>
      </c>
      <c r="P171" s="7">
        <v>44809</v>
      </c>
      <c r="Q171" s="27" t="s">
        <v>995</v>
      </c>
      <c r="R171" s="9">
        <f ca="1">+IF(Tabla2[[#This Row],[ESTADO ACTUAL DEL CONTRATO ]]="LIQUIDADO","OK",Tabla2[[#This Row],[FECHA DE TERMINACIÓN  DEL CONTRATO ]]-$Q$1)</f>
        <v>-571</v>
      </c>
      <c r="S171" s="7">
        <v>44926</v>
      </c>
      <c r="T171" s="27"/>
      <c r="U171" s="29" t="s">
        <v>99</v>
      </c>
      <c r="V171" s="29" t="s">
        <v>99</v>
      </c>
      <c r="W171" s="29" t="s">
        <v>99</v>
      </c>
      <c r="X171" s="27" t="s">
        <v>111</v>
      </c>
      <c r="Y171" s="27" t="s">
        <v>7</v>
      </c>
      <c r="Z171" s="27" t="s">
        <v>101</v>
      </c>
      <c r="AA171" s="29"/>
      <c r="AB171" s="27"/>
      <c r="AC171" s="27"/>
      <c r="AD171" s="27"/>
      <c r="AE171" s="27"/>
      <c r="AF171" s="29" t="s">
        <v>99</v>
      </c>
      <c r="AG171" s="45" t="s">
        <v>1017</v>
      </c>
      <c r="AH171" s="29" t="s">
        <v>99</v>
      </c>
      <c r="AI171" s="6">
        <v>44809</v>
      </c>
      <c r="AJ171" s="29" t="s">
        <v>99</v>
      </c>
      <c r="AK171" s="6">
        <f>+Tabla2[[#This Row],[FECHA DE TERMINACIÓN  DEL CONTRATO ]]+120</f>
        <v>45046</v>
      </c>
      <c r="AL171" s="6">
        <f>+Tabla2[[#This Row],[OPORTUNIDAD PARA LIQUIDADAR BILATERALMENTE]]+60</f>
        <v>45106</v>
      </c>
      <c r="AM171" s="6">
        <f>+Tabla2[[#This Row],[OPORTUNIDAD PARA LIQUIDAR UNILATERALMENTE]]+720</f>
        <v>45826</v>
      </c>
      <c r="AN171" s="27" t="s">
        <v>99</v>
      </c>
    </row>
    <row r="172" spans="1:40" ht="45" x14ac:dyDescent="0.25">
      <c r="A172" s="27" t="s">
        <v>86</v>
      </c>
      <c r="B172" s="27" t="s">
        <v>1018</v>
      </c>
      <c r="C172" s="7">
        <v>44809</v>
      </c>
      <c r="D172" s="27" t="s">
        <v>766</v>
      </c>
      <c r="E172" s="9">
        <v>71797881</v>
      </c>
      <c r="F172" s="27" t="s">
        <v>1019</v>
      </c>
      <c r="G172" s="27" t="s">
        <v>1020</v>
      </c>
      <c r="H172" s="27"/>
      <c r="I172" s="43"/>
      <c r="J172" s="27"/>
      <c r="K172" s="27" t="s">
        <v>4</v>
      </c>
      <c r="L172" s="27" t="s">
        <v>27</v>
      </c>
      <c r="M172" s="27" t="s">
        <v>18</v>
      </c>
      <c r="N172" s="37">
        <f ca="1">+IF(Tabla2[[#This Row],[DÍAS PENDIENTES DE EJECUCIÓN]]&lt;=0,1,($Q$1-Tabla2[[#This Row],[FECHA ACTA DE INICIO]])/(Tabla2[[#This Row],[FECHA DE TERMINACIÓN  DEL CONTRATO ]]-Tabla2[[#This Row],[FECHA ACTA DE INICIO]]))</f>
        <v>1</v>
      </c>
      <c r="O172" s="10">
        <v>24906619</v>
      </c>
      <c r="P172" s="7">
        <v>44809</v>
      </c>
      <c r="Q172" s="27" t="s">
        <v>995</v>
      </c>
      <c r="R172" s="9">
        <f ca="1">+IF(Tabla2[[#This Row],[ESTADO ACTUAL DEL CONTRATO ]]="LIQUIDADO","OK",Tabla2[[#This Row],[FECHA DE TERMINACIÓN  DEL CONTRATO ]]-$Q$1)</f>
        <v>-571</v>
      </c>
      <c r="S172" s="7">
        <v>44926</v>
      </c>
      <c r="T172" s="27"/>
      <c r="U172" s="29" t="s">
        <v>99</v>
      </c>
      <c r="V172" s="29" t="s">
        <v>99</v>
      </c>
      <c r="W172" s="29" t="s">
        <v>99</v>
      </c>
      <c r="X172" s="27" t="s">
        <v>111</v>
      </c>
      <c r="Y172" s="27" t="s">
        <v>43</v>
      </c>
      <c r="Z172" s="27" t="s">
        <v>101</v>
      </c>
      <c r="AA172" s="29" t="s">
        <v>270</v>
      </c>
      <c r="AB172" s="27"/>
      <c r="AC172" s="27"/>
      <c r="AD172" s="27"/>
      <c r="AE172" s="27"/>
      <c r="AF172" s="29" t="s">
        <v>99</v>
      </c>
      <c r="AG172" s="45" t="s">
        <v>1021</v>
      </c>
      <c r="AH172" s="29" t="s">
        <v>99</v>
      </c>
      <c r="AI172" s="6">
        <v>44809</v>
      </c>
      <c r="AJ172" s="29" t="s">
        <v>99</v>
      </c>
      <c r="AK172" s="6">
        <f>+Tabla2[[#This Row],[FECHA DE TERMINACIÓN  DEL CONTRATO ]]+120</f>
        <v>45046</v>
      </c>
      <c r="AL172" s="6">
        <f>+Tabla2[[#This Row],[OPORTUNIDAD PARA LIQUIDADAR BILATERALMENTE]]+60</f>
        <v>45106</v>
      </c>
      <c r="AM172" s="6">
        <f>+Tabla2[[#This Row],[OPORTUNIDAD PARA LIQUIDAR UNILATERALMENTE]]+720</f>
        <v>45826</v>
      </c>
      <c r="AN172" s="27" t="s">
        <v>99</v>
      </c>
    </row>
    <row r="173" spans="1:40" ht="45" x14ac:dyDescent="0.25">
      <c r="A173" s="27" t="s">
        <v>86</v>
      </c>
      <c r="B173" s="27" t="s">
        <v>1022</v>
      </c>
      <c r="C173" s="7">
        <v>44809</v>
      </c>
      <c r="D173" s="27" t="s">
        <v>1023</v>
      </c>
      <c r="E173" s="9">
        <v>43283667</v>
      </c>
      <c r="F173" s="27" t="s">
        <v>1024</v>
      </c>
      <c r="G173" s="27" t="s">
        <v>1025</v>
      </c>
      <c r="H173" s="27"/>
      <c r="I173" s="43"/>
      <c r="J173" s="27"/>
      <c r="K173" s="27" t="s">
        <v>4</v>
      </c>
      <c r="L173" s="27" t="s">
        <v>27</v>
      </c>
      <c r="M173" s="27" t="s">
        <v>18</v>
      </c>
      <c r="N173" s="37">
        <f ca="1">+IF(Tabla2[[#This Row],[DÍAS PENDIENTES DE EJECUCIÓN]]&lt;=0,1,($Q$1-Tabla2[[#This Row],[FECHA ACTA DE INICIO]])/(Tabla2[[#This Row],[FECHA DE TERMINACIÓN  DEL CONTRATO ]]-Tabla2[[#This Row],[FECHA ACTA DE INICIO]]))</f>
        <v>1</v>
      </c>
      <c r="O173" s="10">
        <v>12843323</v>
      </c>
      <c r="P173" s="7">
        <v>44809</v>
      </c>
      <c r="Q173" s="27" t="s">
        <v>995</v>
      </c>
      <c r="R173" s="9">
        <f ca="1">+IF(Tabla2[[#This Row],[ESTADO ACTUAL DEL CONTRATO ]]="LIQUIDADO","OK",Tabla2[[#This Row],[FECHA DE TERMINACIÓN  DEL CONTRATO ]]-$Q$1)</f>
        <v>-571</v>
      </c>
      <c r="S173" s="7">
        <v>44926</v>
      </c>
      <c r="T173" s="27"/>
      <c r="U173" s="29" t="s">
        <v>99</v>
      </c>
      <c r="V173" s="29" t="s">
        <v>99</v>
      </c>
      <c r="W173" s="29" t="s">
        <v>99</v>
      </c>
      <c r="X173" s="27" t="s">
        <v>855</v>
      </c>
      <c r="Y173" s="27" t="s">
        <v>35</v>
      </c>
      <c r="Z173" s="27" t="s">
        <v>101</v>
      </c>
      <c r="AA173" s="29" t="s">
        <v>270</v>
      </c>
      <c r="AB173" s="27"/>
      <c r="AC173" s="27"/>
      <c r="AD173" s="27"/>
      <c r="AE173" s="27"/>
      <c r="AF173" s="29" t="s">
        <v>99</v>
      </c>
      <c r="AG173" s="45" t="s">
        <v>1026</v>
      </c>
      <c r="AH173" s="29" t="s">
        <v>99</v>
      </c>
      <c r="AI173" s="6">
        <v>44809</v>
      </c>
      <c r="AJ173" s="29" t="s">
        <v>99</v>
      </c>
      <c r="AK173" s="6">
        <f>+Tabla2[[#This Row],[FECHA DE TERMINACIÓN  DEL CONTRATO ]]+120</f>
        <v>45046</v>
      </c>
      <c r="AL173" s="6">
        <f>+Tabla2[[#This Row],[OPORTUNIDAD PARA LIQUIDADAR BILATERALMENTE]]+60</f>
        <v>45106</v>
      </c>
      <c r="AM173" s="6">
        <f>+Tabla2[[#This Row],[OPORTUNIDAD PARA LIQUIDAR UNILATERALMENTE]]+720</f>
        <v>45826</v>
      </c>
      <c r="AN173" s="27" t="s">
        <v>99</v>
      </c>
    </row>
    <row r="174" spans="1:40" ht="45" x14ac:dyDescent="0.25">
      <c r="A174" s="27" t="s">
        <v>86</v>
      </c>
      <c r="B174" s="27" t="s">
        <v>1027</v>
      </c>
      <c r="C174" s="7">
        <v>44809</v>
      </c>
      <c r="D174" s="27" t="s">
        <v>1028</v>
      </c>
      <c r="E174" s="9">
        <v>1128454913</v>
      </c>
      <c r="F174" s="27" t="s">
        <v>1029</v>
      </c>
      <c r="G174" s="27" t="s">
        <v>1030</v>
      </c>
      <c r="H174" s="27"/>
      <c r="I174" s="43"/>
      <c r="J174" s="27"/>
      <c r="K174" s="27" t="s">
        <v>4</v>
      </c>
      <c r="L174" s="27" t="s">
        <v>27</v>
      </c>
      <c r="M174" s="27" t="s">
        <v>18</v>
      </c>
      <c r="N174" s="37">
        <f ca="1">+IF(Tabla2[[#This Row],[DÍAS PENDIENTES DE EJECUCIÓN]]&lt;=0,1,($Q$1-Tabla2[[#This Row],[FECHA ACTA DE INICIO]])/(Tabla2[[#This Row],[FECHA DE TERMINACIÓN  DEL CONTRATO ]]-Tabla2[[#This Row],[FECHA ACTA DE INICIO]]))</f>
        <v>1</v>
      </c>
      <c r="O174" s="10">
        <v>16709417</v>
      </c>
      <c r="P174" s="7">
        <v>44809</v>
      </c>
      <c r="Q174" s="27" t="s">
        <v>995</v>
      </c>
      <c r="R174" s="9">
        <f ca="1">+IF(Tabla2[[#This Row],[ESTADO ACTUAL DEL CONTRATO ]]="LIQUIDADO","OK",Tabla2[[#This Row],[FECHA DE TERMINACIÓN  DEL CONTRATO ]]-$Q$1)</f>
        <v>-571</v>
      </c>
      <c r="S174" s="7">
        <v>44926</v>
      </c>
      <c r="T174" s="27"/>
      <c r="U174" s="29" t="s">
        <v>99</v>
      </c>
      <c r="V174" s="29" t="s">
        <v>99</v>
      </c>
      <c r="W174" s="29" t="s">
        <v>99</v>
      </c>
      <c r="X174" s="27" t="s">
        <v>855</v>
      </c>
      <c r="Y174" s="27" t="s">
        <v>26</v>
      </c>
      <c r="Z174" s="27" t="s">
        <v>101</v>
      </c>
      <c r="AA174" s="29" t="s">
        <v>151</v>
      </c>
      <c r="AB174" s="27"/>
      <c r="AC174" s="27"/>
      <c r="AD174" s="27"/>
      <c r="AE174" s="27"/>
      <c r="AF174" s="29" t="s">
        <v>99</v>
      </c>
      <c r="AG174" s="45" t="s">
        <v>1031</v>
      </c>
      <c r="AH174" s="29" t="s">
        <v>99</v>
      </c>
      <c r="AI174" s="6">
        <v>44809</v>
      </c>
      <c r="AJ174" s="29" t="s">
        <v>99</v>
      </c>
      <c r="AK174" s="6">
        <f>+Tabla2[[#This Row],[FECHA DE TERMINACIÓN  DEL CONTRATO ]]+120</f>
        <v>45046</v>
      </c>
      <c r="AL174" s="6">
        <f>+Tabla2[[#This Row],[OPORTUNIDAD PARA LIQUIDADAR BILATERALMENTE]]+60</f>
        <v>45106</v>
      </c>
      <c r="AM174" s="6">
        <f>+Tabla2[[#This Row],[OPORTUNIDAD PARA LIQUIDAR UNILATERALMENTE]]+720</f>
        <v>45826</v>
      </c>
      <c r="AN174" s="27" t="s">
        <v>99</v>
      </c>
    </row>
    <row r="175" spans="1:40" ht="45" x14ac:dyDescent="0.25">
      <c r="A175" s="27" t="s">
        <v>86</v>
      </c>
      <c r="B175" s="27" t="s">
        <v>1032</v>
      </c>
      <c r="C175" s="7">
        <v>44809</v>
      </c>
      <c r="D175" s="27" t="s">
        <v>1033</v>
      </c>
      <c r="E175" s="9">
        <v>476063</v>
      </c>
      <c r="F175" s="27" t="s">
        <v>1034</v>
      </c>
      <c r="G175" s="27" t="s">
        <v>1035</v>
      </c>
      <c r="H175" s="27"/>
      <c r="I175" s="43"/>
      <c r="J175" s="27"/>
      <c r="K175" s="27" t="s">
        <v>4</v>
      </c>
      <c r="L175" s="27" t="s">
        <v>27</v>
      </c>
      <c r="M175" s="27" t="s">
        <v>18</v>
      </c>
      <c r="N175" s="37">
        <f ca="1">+IF(Tabla2[[#This Row],[DÍAS PENDIENTES DE EJECUCIÓN]]&lt;=0,1,($Q$1-Tabla2[[#This Row],[FECHA ACTA DE INICIO]])/(Tabla2[[#This Row],[FECHA DE TERMINACIÓN  DEL CONTRATO ]]-Tabla2[[#This Row],[FECHA ACTA DE INICIO]]))</f>
        <v>1</v>
      </c>
      <c r="O175" s="10">
        <v>23420369</v>
      </c>
      <c r="P175" s="7">
        <v>44809</v>
      </c>
      <c r="Q175" s="27" t="s">
        <v>995</v>
      </c>
      <c r="R175" s="9">
        <f ca="1">+IF(Tabla2[[#This Row],[ESTADO ACTUAL DEL CONTRATO ]]="LIQUIDADO","OK",Tabla2[[#This Row],[FECHA DE TERMINACIÓN  DEL CONTRATO ]]-$Q$1)</f>
        <v>-571</v>
      </c>
      <c r="S175" s="7">
        <v>44926</v>
      </c>
      <c r="T175" s="27"/>
      <c r="U175" s="29" t="s">
        <v>99</v>
      </c>
      <c r="V175" s="29" t="s">
        <v>99</v>
      </c>
      <c r="W175" s="29" t="s">
        <v>99</v>
      </c>
      <c r="X175" s="27" t="s">
        <v>855</v>
      </c>
      <c r="Y175" s="27" t="s">
        <v>39</v>
      </c>
      <c r="Z175" s="27" t="s">
        <v>101</v>
      </c>
      <c r="AA175" s="29" t="s">
        <v>466</v>
      </c>
      <c r="AB175" s="27"/>
      <c r="AC175" s="27"/>
      <c r="AD175" s="27"/>
      <c r="AE175" s="27"/>
      <c r="AF175" s="29" t="s">
        <v>99</v>
      </c>
      <c r="AG175" s="45" t="s">
        <v>1036</v>
      </c>
      <c r="AH175" s="29" t="s">
        <v>99</v>
      </c>
      <c r="AI175" s="6">
        <v>44809</v>
      </c>
      <c r="AJ175" s="29" t="s">
        <v>99</v>
      </c>
      <c r="AK175" s="6">
        <f>+Tabla2[[#This Row],[FECHA DE TERMINACIÓN  DEL CONTRATO ]]+120</f>
        <v>45046</v>
      </c>
      <c r="AL175" s="6">
        <f>+Tabla2[[#This Row],[OPORTUNIDAD PARA LIQUIDADAR BILATERALMENTE]]+60</f>
        <v>45106</v>
      </c>
      <c r="AM175" s="6">
        <f>+Tabla2[[#This Row],[OPORTUNIDAD PARA LIQUIDAR UNILATERALMENTE]]+720</f>
        <v>45826</v>
      </c>
      <c r="AN175" s="27" t="s">
        <v>99</v>
      </c>
    </row>
    <row r="176" spans="1:40" ht="45" x14ac:dyDescent="0.25">
      <c r="A176" s="27" t="s">
        <v>86</v>
      </c>
      <c r="B176" s="27" t="s">
        <v>1037</v>
      </c>
      <c r="C176" s="7">
        <v>44809</v>
      </c>
      <c r="D176" s="27" t="s">
        <v>617</v>
      </c>
      <c r="E176" s="9">
        <v>1036945384</v>
      </c>
      <c r="F176" s="27" t="s">
        <v>1038</v>
      </c>
      <c r="G176" s="27" t="s">
        <v>1039</v>
      </c>
      <c r="H176" s="27"/>
      <c r="I176" s="43"/>
      <c r="J176" s="27"/>
      <c r="K176" s="27" t="s">
        <v>4</v>
      </c>
      <c r="L176" s="27" t="s">
        <v>27</v>
      </c>
      <c r="M176" s="27" t="s">
        <v>18</v>
      </c>
      <c r="N176" s="37">
        <f ca="1">+IF(Tabla2[[#This Row],[DÍAS PENDIENTES DE EJECUCIÓN]]&lt;=0,1,($Q$1-Tabla2[[#This Row],[FECHA ACTA DE INICIO]])/(Tabla2[[#This Row],[FECHA DE TERMINACIÓN  DEL CONTRATO ]]-Tabla2[[#This Row],[FECHA ACTA DE INICIO]]))</f>
        <v>1</v>
      </c>
      <c r="O176" s="10">
        <v>23420369</v>
      </c>
      <c r="P176" s="7">
        <v>44809</v>
      </c>
      <c r="Q176" s="27" t="s">
        <v>995</v>
      </c>
      <c r="R176" s="9">
        <f ca="1">+IF(Tabla2[[#This Row],[ESTADO ACTUAL DEL CONTRATO ]]="LIQUIDADO","OK",Tabla2[[#This Row],[FECHA DE TERMINACIÓN  DEL CONTRATO ]]-$Q$1)</f>
        <v>-571</v>
      </c>
      <c r="S176" s="7">
        <v>44926</v>
      </c>
      <c r="T176" s="27"/>
      <c r="U176" s="29" t="s">
        <v>99</v>
      </c>
      <c r="V176" s="29" t="s">
        <v>99</v>
      </c>
      <c r="W176" s="29" t="s">
        <v>99</v>
      </c>
      <c r="X176" s="27" t="s">
        <v>647</v>
      </c>
      <c r="Y176" s="27" t="s">
        <v>39</v>
      </c>
      <c r="Z176" s="27" t="s">
        <v>101</v>
      </c>
      <c r="AA176" s="29" t="s">
        <v>466</v>
      </c>
      <c r="AB176" s="27"/>
      <c r="AC176" s="27"/>
      <c r="AD176" s="27"/>
      <c r="AE176" s="27"/>
      <c r="AF176" s="29" t="s">
        <v>99</v>
      </c>
      <c r="AG176" s="45" t="s">
        <v>1040</v>
      </c>
      <c r="AH176" s="29" t="s">
        <v>99</v>
      </c>
      <c r="AI176" s="6">
        <v>44809</v>
      </c>
      <c r="AJ176" s="29" t="s">
        <v>99</v>
      </c>
      <c r="AK176" s="6">
        <f>+Tabla2[[#This Row],[FECHA DE TERMINACIÓN  DEL CONTRATO ]]+120</f>
        <v>45046</v>
      </c>
      <c r="AL176" s="6">
        <f>+Tabla2[[#This Row],[OPORTUNIDAD PARA LIQUIDADAR BILATERALMENTE]]+60</f>
        <v>45106</v>
      </c>
      <c r="AM176" s="6">
        <f>+Tabla2[[#This Row],[OPORTUNIDAD PARA LIQUIDAR UNILATERALMENTE]]+720</f>
        <v>45826</v>
      </c>
      <c r="AN176" s="27" t="s">
        <v>99</v>
      </c>
    </row>
    <row r="177" spans="1:40" ht="45" x14ac:dyDescent="0.25">
      <c r="A177" s="27" t="s">
        <v>86</v>
      </c>
      <c r="B177" s="27" t="s">
        <v>1041</v>
      </c>
      <c r="C177" s="7">
        <v>44809</v>
      </c>
      <c r="D177" s="27" t="s">
        <v>1042</v>
      </c>
      <c r="E177" s="9">
        <v>43929082</v>
      </c>
      <c r="F177" s="27" t="s">
        <v>819</v>
      </c>
      <c r="G177" s="27" t="s">
        <v>1043</v>
      </c>
      <c r="H177" s="27"/>
      <c r="I177" s="43"/>
      <c r="J177" s="27"/>
      <c r="K177" s="27" t="s">
        <v>4</v>
      </c>
      <c r="L177" s="27" t="s">
        <v>27</v>
      </c>
      <c r="M177" s="27" t="s">
        <v>18</v>
      </c>
      <c r="N177" s="37">
        <f ca="1">+IF(Tabla2[[#This Row],[DÍAS PENDIENTES DE EJECUCIÓN]]&lt;=0,1,($Q$1-Tabla2[[#This Row],[FECHA ACTA DE INICIO]])/(Tabla2[[#This Row],[FECHA DE TERMINACIÓN  DEL CONTRATO ]]-Tabla2[[#This Row],[FECHA ACTA DE INICIO]]))</f>
        <v>1</v>
      </c>
      <c r="O177" s="10">
        <v>21072169</v>
      </c>
      <c r="P177" s="7">
        <v>44809</v>
      </c>
      <c r="Q177" s="27" t="s">
        <v>995</v>
      </c>
      <c r="R177" s="9">
        <f ca="1">+IF(Tabla2[[#This Row],[ESTADO ACTUAL DEL CONTRATO ]]="LIQUIDADO","OK",Tabla2[[#This Row],[FECHA DE TERMINACIÓN  DEL CONTRATO ]]-$Q$1)</f>
        <v>-571</v>
      </c>
      <c r="S177" s="7">
        <v>44926</v>
      </c>
      <c r="T177" s="27"/>
      <c r="U177" s="29" t="s">
        <v>99</v>
      </c>
      <c r="V177" s="29" t="s">
        <v>99</v>
      </c>
      <c r="W177" s="29" t="s">
        <v>99</v>
      </c>
      <c r="X177" s="27" t="s">
        <v>855</v>
      </c>
      <c r="Y177" s="27" t="s">
        <v>43</v>
      </c>
      <c r="Z177" s="27" t="s">
        <v>101</v>
      </c>
      <c r="AA177" s="29" t="s">
        <v>766</v>
      </c>
      <c r="AB177" s="27"/>
      <c r="AC177" s="27"/>
      <c r="AD177" s="27"/>
      <c r="AE177" s="27"/>
      <c r="AF177" s="29" t="s">
        <v>99</v>
      </c>
      <c r="AG177" s="45" t="s">
        <v>1044</v>
      </c>
      <c r="AH177" s="29" t="s">
        <v>99</v>
      </c>
      <c r="AI177" s="6">
        <v>44809</v>
      </c>
      <c r="AJ177" s="29" t="s">
        <v>99</v>
      </c>
      <c r="AK177" s="6">
        <f>+Tabla2[[#This Row],[FECHA DE TERMINACIÓN  DEL CONTRATO ]]+120</f>
        <v>45046</v>
      </c>
      <c r="AL177" s="6">
        <f>+Tabla2[[#This Row],[OPORTUNIDAD PARA LIQUIDADAR BILATERALMENTE]]+60</f>
        <v>45106</v>
      </c>
      <c r="AM177" s="6">
        <f>+Tabla2[[#This Row],[OPORTUNIDAD PARA LIQUIDAR UNILATERALMENTE]]+720</f>
        <v>45826</v>
      </c>
      <c r="AN177" s="27" t="s">
        <v>99</v>
      </c>
    </row>
    <row r="178" spans="1:40" ht="45" x14ac:dyDescent="0.25">
      <c r="A178" s="27" t="s">
        <v>86</v>
      </c>
      <c r="B178" s="27" t="s">
        <v>1045</v>
      </c>
      <c r="C178" s="7">
        <v>44809</v>
      </c>
      <c r="D178" s="27" t="s">
        <v>1046</v>
      </c>
      <c r="E178" s="9">
        <v>1017174420</v>
      </c>
      <c r="F178" s="27" t="s">
        <v>1047</v>
      </c>
      <c r="G178" s="27" t="s">
        <v>1048</v>
      </c>
      <c r="H178" s="27"/>
      <c r="I178" s="43"/>
      <c r="J178" s="27"/>
      <c r="K178" s="27" t="s">
        <v>4</v>
      </c>
      <c r="L178" s="27" t="s">
        <v>27</v>
      </c>
      <c r="M178" s="27" t="s">
        <v>18</v>
      </c>
      <c r="N178" s="37">
        <f ca="1">+IF(Tabla2[[#This Row],[DÍAS PENDIENTES DE EJECUCIÓN]]&lt;=0,1,($Q$1-Tabla2[[#This Row],[FECHA ACTA DE INICIO]])/(Tabla2[[#This Row],[FECHA DE TERMINACIÓN  DEL CONTRATO ]]-Tabla2[[#This Row],[FECHA ACTA DE INICIO]]))</f>
        <v>1</v>
      </c>
      <c r="O178" s="10">
        <v>24906619</v>
      </c>
      <c r="P178" s="7">
        <v>44809</v>
      </c>
      <c r="Q178" s="27" t="s">
        <v>995</v>
      </c>
      <c r="R178" s="9">
        <f ca="1">+IF(Tabla2[[#This Row],[ESTADO ACTUAL DEL CONTRATO ]]="LIQUIDADO","OK",Tabla2[[#This Row],[FECHA DE TERMINACIÓN  DEL CONTRATO ]]-$Q$1)</f>
        <v>-571</v>
      </c>
      <c r="S178" s="7">
        <v>44926</v>
      </c>
      <c r="T178" s="27"/>
      <c r="U178" s="29" t="s">
        <v>99</v>
      </c>
      <c r="V178" s="29" t="s">
        <v>99</v>
      </c>
      <c r="W178" s="29" t="s">
        <v>99</v>
      </c>
      <c r="X178" s="27" t="s">
        <v>111</v>
      </c>
      <c r="Y178" s="27" t="s">
        <v>44</v>
      </c>
      <c r="Z178" s="27" t="s">
        <v>101</v>
      </c>
      <c r="AA178" s="29"/>
      <c r="AB178" s="27"/>
      <c r="AC178" s="27"/>
      <c r="AD178" s="27"/>
      <c r="AE178" s="27"/>
      <c r="AF178" s="29" t="s">
        <v>99</v>
      </c>
      <c r="AG178" s="45" t="s">
        <v>1049</v>
      </c>
      <c r="AH178" s="29" t="s">
        <v>99</v>
      </c>
      <c r="AI178" s="6">
        <v>44809</v>
      </c>
      <c r="AJ178" s="29" t="s">
        <v>99</v>
      </c>
      <c r="AK178" s="6">
        <f>+Tabla2[[#This Row],[FECHA DE TERMINACIÓN  DEL CONTRATO ]]+120</f>
        <v>45046</v>
      </c>
      <c r="AL178" s="6">
        <f>+Tabla2[[#This Row],[OPORTUNIDAD PARA LIQUIDADAR BILATERALMENTE]]+60</f>
        <v>45106</v>
      </c>
      <c r="AM178" s="6">
        <f>+Tabla2[[#This Row],[OPORTUNIDAD PARA LIQUIDAR UNILATERALMENTE]]+720</f>
        <v>45826</v>
      </c>
      <c r="AN178" s="27" t="s">
        <v>99</v>
      </c>
    </row>
    <row r="179" spans="1:40" ht="45" x14ac:dyDescent="0.25">
      <c r="A179" s="27" t="s">
        <v>86</v>
      </c>
      <c r="B179" s="27" t="s">
        <v>1055</v>
      </c>
      <c r="C179" s="7">
        <v>44809</v>
      </c>
      <c r="D179" s="27" t="s">
        <v>1056</v>
      </c>
      <c r="E179" s="9">
        <v>71314249</v>
      </c>
      <c r="F179" s="27" t="s">
        <v>1057</v>
      </c>
      <c r="G179" s="27" t="s">
        <v>1058</v>
      </c>
      <c r="H179" s="27"/>
      <c r="I179" s="43"/>
      <c r="J179" s="27"/>
      <c r="K179" s="27" t="s">
        <v>4</v>
      </c>
      <c r="L179" s="27" t="s">
        <v>27</v>
      </c>
      <c r="M179" s="27" t="s">
        <v>34</v>
      </c>
      <c r="N179" s="37">
        <v>0</v>
      </c>
      <c r="O179" s="10">
        <v>21072169</v>
      </c>
      <c r="P179" s="7"/>
      <c r="Q179" s="27" t="s">
        <v>995</v>
      </c>
      <c r="R179" s="9">
        <f ca="1">+IF(Tabla2[[#This Row],[ESTADO ACTUAL DEL CONTRATO ]]="LIQUIDADO","OK",Tabla2[[#This Row],[FECHA DE TERMINACIÓN  DEL CONTRATO ]]-$Q$1)</f>
        <v>-45497</v>
      </c>
      <c r="S179" s="7"/>
      <c r="T179" s="27"/>
      <c r="U179" s="29" t="s">
        <v>99</v>
      </c>
      <c r="V179" s="29" t="s">
        <v>99</v>
      </c>
      <c r="W179" s="29" t="s">
        <v>99</v>
      </c>
      <c r="X179" s="27" t="s">
        <v>111</v>
      </c>
      <c r="Y179" s="27" t="s">
        <v>44</v>
      </c>
      <c r="Z179" s="27" t="s">
        <v>101</v>
      </c>
      <c r="AA179" s="29"/>
      <c r="AB179" s="27"/>
      <c r="AC179" s="27"/>
      <c r="AD179" s="27"/>
      <c r="AE179" s="27"/>
      <c r="AF179" s="29" t="s">
        <v>99</v>
      </c>
      <c r="AG179" s="45" t="s">
        <v>1059</v>
      </c>
      <c r="AH179" s="29" t="s">
        <v>99</v>
      </c>
      <c r="AI179" s="6">
        <v>44809</v>
      </c>
      <c r="AJ179" s="29" t="s">
        <v>99</v>
      </c>
      <c r="AK179" s="6">
        <f>+Tabla2[[#This Row],[FECHA DE TERMINACIÓN  DEL CONTRATO ]]+120</f>
        <v>120</v>
      </c>
      <c r="AL179" s="6">
        <f>+Tabla2[[#This Row],[OPORTUNIDAD PARA LIQUIDADAR BILATERALMENTE]]+60</f>
        <v>180</v>
      </c>
      <c r="AM179" s="6">
        <f>+Tabla2[[#This Row],[OPORTUNIDAD PARA LIQUIDAR UNILATERALMENTE]]+720</f>
        <v>900</v>
      </c>
      <c r="AN179" s="27" t="s">
        <v>99</v>
      </c>
    </row>
    <row r="180" spans="1:40" ht="45" x14ac:dyDescent="0.25">
      <c r="A180" s="27" t="s">
        <v>86</v>
      </c>
      <c r="B180" s="27" t="s">
        <v>1050</v>
      </c>
      <c r="C180" s="7">
        <v>44809</v>
      </c>
      <c r="D180" s="27" t="s">
        <v>1051</v>
      </c>
      <c r="E180" s="9">
        <v>43989096</v>
      </c>
      <c r="F180" s="27" t="s">
        <v>1052</v>
      </c>
      <c r="G180" s="27" t="s">
        <v>1053</v>
      </c>
      <c r="H180" s="27"/>
      <c r="I180" s="43"/>
      <c r="J180" s="27"/>
      <c r="K180" s="27" t="s">
        <v>4</v>
      </c>
      <c r="L180" s="27" t="s">
        <v>27</v>
      </c>
      <c r="M180" s="27" t="s">
        <v>18</v>
      </c>
      <c r="N180" s="37">
        <f ca="1">+IF(Tabla2[[#This Row],[DÍAS PENDIENTES DE EJECUCIÓN]]&lt;=0,1,($Q$1-Tabla2[[#This Row],[FECHA ACTA DE INICIO]])/(Tabla2[[#This Row],[FECHA DE TERMINACIÓN  DEL CONTRATO ]]-Tabla2[[#This Row],[FECHA ACTA DE INICIO]]))</f>
        <v>1</v>
      </c>
      <c r="O180" s="10">
        <v>12327811</v>
      </c>
      <c r="P180" s="7">
        <v>44809</v>
      </c>
      <c r="Q180" s="27" t="s">
        <v>995</v>
      </c>
      <c r="R180" s="9">
        <f ca="1">+IF(Tabla2[[#This Row],[ESTADO ACTUAL DEL CONTRATO ]]="LIQUIDADO","OK",Tabla2[[#This Row],[FECHA DE TERMINACIÓN  DEL CONTRATO ]]-$Q$1)</f>
        <v>-571</v>
      </c>
      <c r="S180" s="7">
        <v>44926</v>
      </c>
      <c r="T180" s="27"/>
      <c r="U180" s="29" t="s">
        <v>99</v>
      </c>
      <c r="V180" s="29" t="s">
        <v>99</v>
      </c>
      <c r="W180" s="29" t="s">
        <v>99</v>
      </c>
      <c r="X180" s="27" t="s">
        <v>855</v>
      </c>
      <c r="Y180" s="27" t="s">
        <v>26</v>
      </c>
      <c r="Z180" s="27" t="s">
        <v>101</v>
      </c>
      <c r="AA180" s="29" t="s">
        <v>151</v>
      </c>
      <c r="AB180" s="27"/>
      <c r="AC180" s="27"/>
      <c r="AD180" s="27"/>
      <c r="AE180" s="27"/>
      <c r="AF180" s="29" t="s">
        <v>99</v>
      </c>
      <c r="AG180" s="45" t="s">
        <v>1054</v>
      </c>
      <c r="AH180" s="29" t="s">
        <v>99</v>
      </c>
      <c r="AI180" s="6">
        <v>44809</v>
      </c>
      <c r="AJ180" s="29" t="s">
        <v>99</v>
      </c>
      <c r="AK180" s="6">
        <f>+Tabla2[[#This Row],[FECHA DE TERMINACIÓN  DEL CONTRATO ]]+120</f>
        <v>45046</v>
      </c>
      <c r="AL180" s="6">
        <f>+Tabla2[[#This Row],[OPORTUNIDAD PARA LIQUIDADAR BILATERALMENTE]]+60</f>
        <v>45106</v>
      </c>
      <c r="AM180" s="6">
        <f>+Tabla2[[#This Row],[OPORTUNIDAD PARA LIQUIDAR UNILATERALMENTE]]+720</f>
        <v>45826</v>
      </c>
      <c r="AN180" s="27" t="s">
        <v>99</v>
      </c>
    </row>
    <row r="181" spans="1:40" ht="45" x14ac:dyDescent="0.25">
      <c r="A181" s="27" t="s">
        <v>86</v>
      </c>
      <c r="B181" s="27" t="s">
        <v>1060</v>
      </c>
      <c r="C181" s="7">
        <v>44809</v>
      </c>
      <c r="D181" s="27" t="s">
        <v>1061</v>
      </c>
      <c r="E181" s="9">
        <v>43272666</v>
      </c>
      <c r="F181" s="27" t="s">
        <v>1062</v>
      </c>
      <c r="G181" s="27" t="s">
        <v>1063</v>
      </c>
      <c r="H181" s="27"/>
      <c r="I181" s="43"/>
      <c r="J181" s="27"/>
      <c r="K181" s="27" t="s">
        <v>4</v>
      </c>
      <c r="L181" s="27" t="s">
        <v>27</v>
      </c>
      <c r="M181" s="27" t="s">
        <v>18</v>
      </c>
      <c r="N181" s="37">
        <f ca="1">+IF(Tabla2[[#This Row],[DÍAS PENDIENTES DE EJECUCIÓN]]&lt;=0,1,($Q$1-Tabla2[[#This Row],[FECHA ACTA DE INICIO]])/(Tabla2[[#This Row],[FECHA DE TERMINACIÓN  DEL CONTRATO ]]-Tabla2[[#This Row],[FECHA ACTA DE INICIO]]))</f>
        <v>1</v>
      </c>
      <c r="O181" s="10">
        <v>21072169</v>
      </c>
      <c r="P181" s="7">
        <v>44809</v>
      </c>
      <c r="Q181" s="27" t="s">
        <v>995</v>
      </c>
      <c r="R181" s="9">
        <f ca="1">+IF(Tabla2[[#This Row],[ESTADO ACTUAL DEL CONTRATO ]]="LIQUIDADO","OK",Tabla2[[#This Row],[FECHA DE TERMINACIÓN  DEL CONTRATO ]]-$Q$1)</f>
        <v>-571</v>
      </c>
      <c r="S181" s="7">
        <v>44926</v>
      </c>
      <c r="T181" s="27"/>
      <c r="U181" s="29" t="s">
        <v>99</v>
      </c>
      <c r="V181" s="29" t="s">
        <v>99</v>
      </c>
      <c r="W181" s="29" t="s">
        <v>99</v>
      </c>
      <c r="X181" s="27" t="s">
        <v>855</v>
      </c>
      <c r="Y181" s="27" t="s">
        <v>11</v>
      </c>
      <c r="Z181" s="27" t="s">
        <v>101</v>
      </c>
      <c r="AA181" s="29" t="s">
        <v>917</v>
      </c>
      <c r="AB181" s="27"/>
      <c r="AC181" s="27"/>
      <c r="AD181" s="27"/>
      <c r="AE181" s="27"/>
      <c r="AF181" s="29" t="s">
        <v>99</v>
      </c>
      <c r="AG181" s="45" t="s">
        <v>1064</v>
      </c>
      <c r="AH181" s="29" t="s">
        <v>99</v>
      </c>
      <c r="AI181" s="6">
        <v>44809</v>
      </c>
      <c r="AJ181" s="29" t="s">
        <v>99</v>
      </c>
      <c r="AK181" s="6">
        <f>+Tabla2[[#This Row],[FECHA DE TERMINACIÓN  DEL CONTRATO ]]+120</f>
        <v>45046</v>
      </c>
      <c r="AL181" s="6">
        <f>+Tabla2[[#This Row],[OPORTUNIDAD PARA LIQUIDADAR BILATERALMENTE]]+60</f>
        <v>45106</v>
      </c>
      <c r="AM181" s="6">
        <f>+Tabla2[[#This Row],[OPORTUNIDAD PARA LIQUIDAR UNILATERALMENTE]]+720</f>
        <v>45826</v>
      </c>
      <c r="AN181" s="27" t="s">
        <v>99</v>
      </c>
    </row>
    <row r="182" spans="1:40" ht="30" x14ac:dyDescent="0.25">
      <c r="A182" s="27" t="s">
        <v>86</v>
      </c>
      <c r="B182" s="27" t="s">
        <v>1065</v>
      </c>
      <c r="C182" s="7">
        <v>44812</v>
      </c>
      <c r="D182" s="27" t="s">
        <v>1066</v>
      </c>
      <c r="E182" s="9">
        <v>71794287</v>
      </c>
      <c r="F182" s="27" t="s">
        <v>1067</v>
      </c>
      <c r="G182" s="27" t="s">
        <v>1068</v>
      </c>
      <c r="H182" s="27"/>
      <c r="I182" s="43"/>
      <c r="J182" s="27"/>
      <c r="K182" s="27" t="s">
        <v>4</v>
      </c>
      <c r="L182" s="27" t="s">
        <v>27</v>
      </c>
      <c r="M182" s="27" t="s">
        <v>28</v>
      </c>
      <c r="N182" s="37">
        <v>0.19</v>
      </c>
      <c r="O182" s="10" t="s">
        <v>1069</v>
      </c>
      <c r="P182" s="7">
        <v>44812</v>
      </c>
      <c r="Q182" s="27" t="s">
        <v>1070</v>
      </c>
      <c r="R182" s="9" t="str">
        <f>+IF(Tabla2[[#This Row],[ESTADO ACTUAL DEL CONTRATO ]]="LIQUIDADO","OK",Tabla2[[#This Row],[FECHA DE TERMINACIÓN  DEL CONTRATO ]]-$Q$1)</f>
        <v>OK</v>
      </c>
      <c r="S182" s="7">
        <v>44926</v>
      </c>
      <c r="T182" s="7">
        <v>44834</v>
      </c>
      <c r="U182" s="29" t="s">
        <v>99</v>
      </c>
      <c r="V182" s="29" t="s">
        <v>99</v>
      </c>
      <c r="W182" s="29" t="s">
        <v>99</v>
      </c>
      <c r="X182" s="27" t="s">
        <v>111</v>
      </c>
      <c r="Y182" s="27" t="s">
        <v>46</v>
      </c>
      <c r="Z182" s="27"/>
      <c r="AA182" s="29"/>
      <c r="AB182" s="27"/>
      <c r="AC182" s="27"/>
      <c r="AD182" s="27"/>
      <c r="AE182" s="27"/>
      <c r="AF182" s="29" t="s">
        <v>99</v>
      </c>
      <c r="AG182" s="47" t="s">
        <v>1071</v>
      </c>
      <c r="AH182" s="29" t="s">
        <v>99</v>
      </c>
      <c r="AI182" s="6">
        <v>44812</v>
      </c>
      <c r="AJ182" s="29" t="s">
        <v>99</v>
      </c>
      <c r="AK182" s="6">
        <f>+Tabla2[[#This Row],[FECHA DE TERMINACIÓN  DEL CONTRATO ]]+120</f>
        <v>45046</v>
      </c>
      <c r="AL182" s="6">
        <f>+Tabla2[[#This Row],[OPORTUNIDAD PARA LIQUIDADAR BILATERALMENTE]]+60</f>
        <v>45106</v>
      </c>
      <c r="AM182" s="6">
        <f>+Tabla2[[#This Row],[OPORTUNIDAD PARA LIQUIDAR UNILATERALMENTE]]+720</f>
        <v>45826</v>
      </c>
      <c r="AN182" s="27" t="s">
        <v>99</v>
      </c>
    </row>
    <row r="183" spans="1:40" ht="45" x14ac:dyDescent="0.25">
      <c r="A183" s="27" t="s">
        <v>86</v>
      </c>
      <c r="B183" s="27" t="s">
        <v>1072</v>
      </c>
      <c r="C183" s="7">
        <v>44812</v>
      </c>
      <c r="D183" s="27" t="s">
        <v>1073</v>
      </c>
      <c r="E183" s="9">
        <v>70193598</v>
      </c>
      <c r="F183" s="27" t="s">
        <v>419</v>
      </c>
      <c r="G183" s="27" t="s">
        <v>1074</v>
      </c>
      <c r="K183" s="27" t="s">
        <v>4</v>
      </c>
      <c r="L183" s="27" t="s">
        <v>27</v>
      </c>
      <c r="M183" s="27" t="s">
        <v>28</v>
      </c>
      <c r="N183" s="37">
        <v>0.04</v>
      </c>
      <c r="O183" s="10">
        <v>24262482</v>
      </c>
      <c r="P183" s="7">
        <v>44812</v>
      </c>
      <c r="Q183" s="27" t="s">
        <v>1070</v>
      </c>
      <c r="R183" s="9" t="str">
        <f>+IF(Tabla2[[#This Row],[ESTADO ACTUAL DEL CONTRATO ]]="LIQUIDADO","OK",Tabla2[[#This Row],[FECHA DE TERMINACIÓN  DEL CONTRATO ]]-$Q$1)</f>
        <v>OK</v>
      </c>
      <c r="S183" s="7">
        <v>44926</v>
      </c>
      <c r="T183" s="7">
        <v>44817</v>
      </c>
      <c r="U183" s="29" t="s">
        <v>99</v>
      </c>
      <c r="V183" s="29" t="s">
        <v>99</v>
      </c>
      <c r="W183" s="29" t="s">
        <v>99</v>
      </c>
      <c r="X183" s="27" t="s">
        <v>647</v>
      </c>
      <c r="Y183" s="27" t="s">
        <v>32</v>
      </c>
      <c r="Z183" s="27" t="s">
        <v>101</v>
      </c>
      <c r="AF183" s="29" t="s">
        <v>99</v>
      </c>
      <c r="AG183" s="45" t="s">
        <v>1075</v>
      </c>
      <c r="AH183" s="29" t="s">
        <v>99</v>
      </c>
      <c r="AI183" s="6">
        <v>44812</v>
      </c>
      <c r="AJ183" s="29" t="s">
        <v>99</v>
      </c>
      <c r="AK183" s="6">
        <f>+Tabla2[[#This Row],[FECHA DE TERMINACIÓN  DEL CONTRATO ]]+120</f>
        <v>45046</v>
      </c>
      <c r="AL183" s="6">
        <f>+Tabla2[[#This Row],[OPORTUNIDAD PARA LIQUIDADAR BILATERALMENTE]]+60</f>
        <v>45106</v>
      </c>
      <c r="AM183" s="6">
        <f>+Tabla2[[#This Row],[OPORTUNIDAD PARA LIQUIDAR UNILATERALMENTE]]+720</f>
        <v>45826</v>
      </c>
      <c r="AN183" s="27" t="s">
        <v>99</v>
      </c>
    </row>
    <row r="184" spans="1:40" ht="45" x14ac:dyDescent="0.25">
      <c r="A184" s="27" t="s">
        <v>86</v>
      </c>
      <c r="B184" s="27" t="s">
        <v>1076</v>
      </c>
      <c r="C184" s="7">
        <v>44816</v>
      </c>
      <c r="D184" s="27" t="s">
        <v>1077</v>
      </c>
      <c r="E184" s="9">
        <v>43094992</v>
      </c>
      <c r="F184" s="27" t="s">
        <v>1078</v>
      </c>
      <c r="G184" s="27" t="s">
        <v>1079</v>
      </c>
      <c r="H184" s="27"/>
      <c r="I184" s="43"/>
      <c r="J184" s="27"/>
      <c r="K184" s="27" t="s">
        <v>4</v>
      </c>
      <c r="L184" s="27" t="s">
        <v>27</v>
      </c>
      <c r="M184" s="27" t="s">
        <v>18</v>
      </c>
      <c r="N184" s="37">
        <f ca="1">+IF(Tabla2[[#This Row],[DÍAS PENDIENTES DE EJECUCIÓN]]&lt;=0,1,($Q$1-Tabla2[[#This Row],[FECHA ACTA DE INICIO]])/(Tabla2[[#This Row],[FECHA DE TERMINACIÓN  DEL CONTRATO ]]-Tabla2[[#This Row],[FECHA ACTA DE INICIO]]))</f>
        <v>1</v>
      </c>
      <c r="O184" s="10">
        <v>22007071</v>
      </c>
      <c r="P184" s="7">
        <v>44816</v>
      </c>
      <c r="Q184" s="27" t="s">
        <v>1080</v>
      </c>
      <c r="R184" s="9">
        <f ca="1">+IF(Tabla2[[#This Row],[ESTADO ACTUAL DEL CONTRATO ]]="LIQUIDADO","OK",Tabla2[[#This Row],[FECHA DE TERMINACIÓN  DEL CONTRATO ]]-$Q$1)</f>
        <v>-571</v>
      </c>
      <c r="S184" s="7">
        <v>44926</v>
      </c>
      <c r="T184" s="7"/>
      <c r="U184" s="29" t="s">
        <v>99</v>
      </c>
      <c r="V184" s="29" t="s">
        <v>99</v>
      </c>
      <c r="W184" s="29" t="s">
        <v>99</v>
      </c>
      <c r="X184" s="27" t="s">
        <v>855</v>
      </c>
      <c r="Y184" s="27" t="s">
        <v>44</v>
      </c>
      <c r="Z184" s="27" t="s">
        <v>101</v>
      </c>
      <c r="AA184" s="29"/>
      <c r="AB184" s="27"/>
      <c r="AC184" s="27"/>
      <c r="AD184" s="27"/>
      <c r="AE184" s="27"/>
      <c r="AF184" s="29" t="s">
        <v>99</v>
      </c>
      <c r="AG184" s="35" t="s">
        <v>1081</v>
      </c>
      <c r="AH184" s="29" t="s">
        <v>99</v>
      </c>
      <c r="AI184" s="6">
        <v>44816</v>
      </c>
      <c r="AJ184" s="29" t="s">
        <v>99</v>
      </c>
      <c r="AK184" s="6">
        <f>+Tabla2[[#This Row],[FECHA DE TERMINACIÓN  DEL CONTRATO ]]+120</f>
        <v>45046</v>
      </c>
      <c r="AL184" s="6">
        <f>+Tabla2[[#This Row],[OPORTUNIDAD PARA LIQUIDADAR BILATERALMENTE]]+60</f>
        <v>45106</v>
      </c>
      <c r="AM184" s="6">
        <f>+Tabla2[[#This Row],[OPORTUNIDAD PARA LIQUIDAR UNILATERALMENTE]]+720</f>
        <v>45826</v>
      </c>
      <c r="AN184" s="27" t="s">
        <v>99</v>
      </c>
    </row>
    <row r="185" spans="1:40" ht="45" x14ac:dyDescent="0.25">
      <c r="A185" s="27" t="s">
        <v>86</v>
      </c>
      <c r="B185" s="27" t="s">
        <v>1082</v>
      </c>
      <c r="C185" s="7">
        <v>44818</v>
      </c>
      <c r="D185" s="27" t="s">
        <v>525</v>
      </c>
      <c r="E185" s="9">
        <v>71366197</v>
      </c>
      <c r="F185" s="27" t="s">
        <v>1083</v>
      </c>
      <c r="G185" s="27" t="s">
        <v>1084</v>
      </c>
      <c r="H185" s="27"/>
      <c r="I185" s="43"/>
      <c r="J185" s="27"/>
      <c r="K185" s="27" t="s">
        <v>4</v>
      </c>
      <c r="L185" s="27" t="s">
        <v>27</v>
      </c>
      <c r="M185" s="27" t="s">
        <v>18</v>
      </c>
      <c r="N185" s="37">
        <f ca="1">+IF(Tabla2[[#This Row],[DÍAS PENDIENTES DE EJECUCIÓN]]&lt;=0,1,($Q$1-Tabla2[[#This Row],[FECHA ACTA DE INICIO]])/(Tabla2[[#This Row],[FECHA DE TERMINACIÓN  DEL CONTRATO ]]-Tabla2[[#This Row],[FECHA ACTA DE INICIO]]))</f>
        <v>1</v>
      </c>
      <c r="O185" s="10">
        <v>21603271</v>
      </c>
      <c r="P185" s="7">
        <v>44823</v>
      </c>
      <c r="Q185" s="27" t="s">
        <v>1085</v>
      </c>
      <c r="R185" s="9">
        <f ca="1">+IF(Tabla2[[#This Row],[ESTADO ACTUAL DEL CONTRATO ]]="LIQUIDADO","OK",Tabla2[[#This Row],[FECHA DE TERMINACIÓN  DEL CONTRATO ]]-$Q$1)</f>
        <v>-571</v>
      </c>
      <c r="S185" s="7">
        <v>44926</v>
      </c>
      <c r="T185" s="7"/>
      <c r="U185" s="29" t="s">
        <v>99</v>
      </c>
      <c r="V185" s="29" t="s">
        <v>99</v>
      </c>
      <c r="W185" s="29" t="s">
        <v>99</v>
      </c>
      <c r="X185" s="27" t="s">
        <v>855</v>
      </c>
      <c r="Y185" s="27" t="s">
        <v>35</v>
      </c>
      <c r="Z185" s="27" t="s">
        <v>101</v>
      </c>
      <c r="AA185" s="29" t="s">
        <v>270</v>
      </c>
      <c r="AB185" s="27"/>
      <c r="AC185" s="27"/>
      <c r="AD185" s="27"/>
      <c r="AE185" s="27"/>
      <c r="AF185" s="29" t="s">
        <v>99</v>
      </c>
      <c r="AG185" s="35" t="s">
        <v>1086</v>
      </c>
      <c r="AH185" s="29" t="s">
        <v>99</v>
      </c>
      <c r="AI185" s="6">
        <v>44818</v>
      </c>
      <c r="AJ185" s="29" t="s">
        <v>99</v>
      </c>
      <c r="AK185" s="6">
        <f>+Tabla2[[#This Row],[FECHA DE TERMINACIÓN  DEL CONTRATO ]]+120</f>
        <v>45046</v>
      </c>
      <c r="AL185" s="6">
        <f>+Tabla2[[#This Row],[OPORTUNIDAD PARA LIQUIDADAR BILATERALMENTE]]+60</f>
        <v>45106</v>
      </c>
      <c r="AM185" s="6">
        <f>+Tabla2[[#This Row],[OPORTUNIDAD PARA LIQUIDAR UNILATERALMENTE]]+720</f>
        <v>45826</v>
      </c>
      <c r="AN185" s="27" t="s">
        <v>99</v>
      </c>
    </row>
    <row r="186" spans="1:40" ht="45" x14ac:dyDescent="0.25">
      <c r="A186" s="27" t="s">
        <v>86</v>
      </c>
      <c r="B186" s="27" t="s">
        <v>1087</v>
      </c>
      <c r="C186" s="7">
        <v>44824</v>
      </c>
      <c r="D186" s="27" t="s">
        <v>1088</v>
      </c>
      <c r="E186" s="9">
        <v>900188352</v>
      </c>
      <c r="F186" s="27" t="s">
        <v>1089</v>
      </c>
      <c r="G186" s="27" t="s">
        <v>1090</v>
      </c>
      <c r="H186" s="27"/>
      <c r="I186" s="43"/>
      <c r="J186" s="27"/>
      <c r="K186" s="27" t="s">
        <v>4</v>
      </c>
      <c r="L186" s="27" t="s">
        <v>9</v>
      </c>
      <c r="M186" s="27" t="s">
        <v>6</v>
      </c>
      <c r="N186" s="37">
        <f ca="1">+IF(Tabla2[[#This Row],[DÍAS PENDIENTES DE EJECUCIÓN]]&lt;=0,1,($Q$1-Tabla2[[#This Row],[FECHA ACTA DE INICIO]])/(Tabla2[[#This Row],[FECHA DE TERMINACIÓN  DEL CONTRATO ]]-Tabla2[[#This Row],[FECHA ACTA DE INICIO]]))</f>
        <v>1</v>
      </c>
      <c r="O186" s="10">
        <v>45000000</v>
      </c>
      <c r="P186" s="7">
        <v>44824</v>
      </c>
      <c r="Q186" s="27" t="s">
        <v>1091</v>
      </c>
      <c r="R186" s="9">
        <f ca="1">+IF(Tabla2[[#This Row],[ESTADO ACTUAL DEL CONTRATO ]]="LIQUIDADO","OK",Tabla2[[#This Row],[FECHA DE TERMINACIÓN  DEL CONTRATO ]]-$Q$1)</f>
        <v>-540</v>
      </c>
      <c r="S186" s="7">
        <v>44957</v>
      </c>
      <c r="T186" s="7"/>
      <c r="U186" s="29" t="s">
        <v>1892</v>
      </c>
      <c r="V186" s="29" t="s">
        <v>99</v>
      </c>
      <c r="W186" s="29" t="s">
        <v>99</v>
      </c>
      <c r="X186" s="27" t="s">
        <v>855</v>
      </c>
      <c r="Y186" s="27" t="s">
        <v>42</v>
      </c>
      <c r="Z186" s="27" t="s">
        <v>101</v>
      </c>
      <c r="AA186" s="29" t="s">
        <v>1092</v>
      </c>
      <c r="AB186" s="27"/>
      <c r="AC186" s="27"/>
      <c r="AD186" s="27"/>
      <c r="AE186" s="27"/>
      <c r="AF186" s="29" t="s">
        <v>99</v>
      </c>
      <c r="AG186" s="35" t="s">
        <v>1093</v>
      </c>
      <c r="AH186" s="29" t="s">
        <v>99</v>
      </c>
      <c r="AI186" s="6">
        <v>44823</v>
      </c>
      <c r="AJ186" s="29" t="s">
        <v>99</v>
      </c>
      <c r="AK186" s="6">
        <f>+Tabla2[[#This Row],[FECHA DE TERMINACIÓN  DEL CONTRATO ]]+120</f>
        <v>45077</v>
      </c>
      <c r="AL186" s="6">
        <f>+Tabla2[[#This Row],[OPORTUNIDAD PARA LIQUIDADAR BILATERALMENTE]]+60</f>
        <v>45137</v>
      </c>
      <c r="AM186" s="6">
        <f>+Tabla2[[#This Row],[OPORTUNIDAD PARA LIQUIDAR UNILATERALMENTE]]+720</f>
        <v>45857</v>
      </c>
      <c r="AN186" s="27" t="s">
        <v>99</v>
      </c>
    </row>
    <row r="187" spans="1:40" ht="45" x14ac:dyDescent="0.25">
      <c r="A187" s="27" t="s">
        <v>86</v>
      </c>
      <c r="B187" s="27" t="s">
        <v>1094</v>
      </c>
      <c r="C187" s="7">
        <v>44838</v>
      </c>
      <c r="D187" s="27" t="s">
        <v>1095</v>
      </c>
      <c r="E187" s="9">
        <v>811016935</v>
      </c>
      <c r="F187" s="27" t="s">
        <v>1096</v>
      </c>
      <c r="G187" s="27" t="s">
        <v>1097</v>
      </c>
      <c r="H187" s="27"/>
      <c r="I187" s="43"/>
      <c r="J187" s="27"/>
      <c r="K187" s="27" t="s">
        <v>4</v>
      </c>
      <c r="L187" s="27" t="s">
        <v>9</v>
      </c>
      <c r="M187" s="27" t="s">
        <v>6</v>
      </c>
      <c r="N187" s="37">
        <f ca="1">+IF(Tabla2[[#This Row],[DÍAS PENDIENTES DE EJECUCIÓN]]&lt;=0,1,($Q$1-Tabla2[[#This Row],[FECHA ACTA DE INICIO]])/(Tabla2[[#This Row],[FECHA DE TERMINACIÓN  DEL CONTRATO ]]-Tabla2[[#This Row],[FECHA ACTA DE INICIO]]))</f>
        <v>1</v>
      </c>
      <c r="O187" s="10">
        <v>50000000</v>
      </c>
      <c r="P187" s="7">
        <v>44838</v>
      </c>
      <c r="Q187" s="27" t="s">
        <v>1098</v>
      </c>
      <c r="R187" s="9">
        <f ca="1">+IF(Tabla2[[#This Row],[ESTADO ACTUAL DEL CONTRATO ]]="LIQUIDADO",0,Tabla2[[#This Row],[FECHA DE TERMINACIÓN  DEL CONTRATO ]]-$Q$1)</f>
        <v>-390</v>
      </c>
      <c r="S187" s="7">
        <v>45107</v>
      </c>
      <c r="T187" s="7"/>
      <c r="U187" s="29" t="s">
        <v>1939</v>
      </c>
      <c r="V187" s="29" t="s">
        <v>99</v>
      </c>
      <c r="W187" s="29" t="s">
        <v>99</v>
      </c>
      <c r="X187" s="29" t="s">
        <v>855</v>
      </c>
      <c r="Y187" s="27" t="s">
        <v>35</v>
      </c>
      <c r="Z187" s="27" t="s">
        <v>101</v>
      </c>
      <c r="AA187" s="29" t="s">
        <v>525</v>
      </c>
      <c r="AB187" s="27"/>
      <c r="AC187" s="27"/>
      <c r="AD187" s="27"/>
      <c r="AE187" s="27"/>
      <c r="AF187" s="29" t="s">
        <v>99</v>
      </c>
      <c r="AG187" s="35" t="s">
        <v>1099</v>
      </c>
      <c r="AH187" s="29" t="s">
        <v>99</v>
      </c>
      <c r="AI187" s="6">
        <v>44837</v>
      </c>
      <c r="AJ187" s="29" t="s">
        <v>99</v>
      </c>
      <c r="AK187" s="6">
        <f>+Tabla2[[#This Row],[FECHA DE TERMINACIÓN  DEL CONTRATO ]]+120</f>
        <v>45227</v>
      </c>
      <c r="AL187" s="6">
        <f>+Tabla2[[#This Row],[OPORTUNIDAD PARA LIQUIDADAR BILATERALMENTE]]+60</f>
        <v>45287</v>
      </c>
      <c r="AM187" s="6">
        <f>+Tabla2[[#This Row],[OPORTUNIDAD PARA LIQUIDAR UNILATERALMENTE]]+720</f>
        <v>46007</v>
      </c>
      <c r="AN187" s="27" t="s">
        <v>99</v>
      </c>
    </row>
    <row r="188" spans="1:40" ht="45" x14ac:dyDescent="0.25">
      <c r="A188" s="27" t="s">
        <v>86</v>
      </c>
      <c r="B188" s="27" t="s">
        <v>1100</v>
      </c>
      <c r="C188" s="7">
        <v>44826</v>
      </c>
      <c r="D188" s="27" t="s">
        <v>1101</v>
      </c>
      <c r="E188" s="9">
        <v>1038212262</v>
      </c>
      <c r="F188" s="27" t="s">
        <v>952</v>
      </c>
      <c r="G188" s="27" t="s">
        <v>1102</v>
      </c>
      <c r="H188" s="27"/>
      <c r="I188" s="43"/>
      <c r="J188" s="27"/>
      <c r="K188" s="27" t="s">
        <v>4</v>
      </c>
      <c r="L188" s="27" t="s">
        <v>27</v>
      </c>
      <c r="M188" s="27" t="s">
        <v>18</v>
      </c>
      <c r="N188" s="37">
        <f ca="1">+IF(Tabla2[[#This Row],[DÍAS PENDIENTES DE EJECUCIÓN]]&lt;=0,1,($Q$1-Tabla2[[#This Row],[FECHA ACTA DE INICIO]])/(Tabla2[[#This Row],[FECHA DE TERMINACIÓN  DEL CONTRATO ]]-Tabla2[[#This Row],[FECHA ACTA DE INICIO]]))</f>
        <v>1</v>
      </c>
      <c r="O188" s="10">
        <v>17984006</v>
      </c>
      <c r="P188" s="7">
        <v>44826</v>
      </c>
      <c r="Q188" s="27" t="s">
        <v>1103</v>
      </c>
      <c r="R188" s="9">
        <f ca="1">+IF(Tabla2[[#This Row],[ESTADO ACTUAL DEL CONTRATO ]]="LIQUIDADO",0,Tabla2[[#This Row],[FECHA DE TERMINACIÓN  DEL CONTRATO ]]-$Q$1)</f>
        <v>-571</v>
      </c>
      <c r="S188" s="7">
        <v>44926</v>
      </c>
      <c r="T188" s="7"/>
      <c r="U188" s="29" t="s">
        <v>99</v>
      </c>
      <c r="V188" s="29" t="s">
        <v>99</v>
      </c>
      <c r="W188" s="29" t="s">
        <v>99</v>
      </c>
      <c r="X188" s="27" t="s">
        <v>647</v>
      </c>
      <c r="Y188" s="27" t="s">
        <v>32</v>
      </c>
      <c r="Z188" s="27" t="s">
        <v>101</v>
      </c>
      <c r="AA188" s="29" t="s">
        <v>270</v>
      </c>
      <c r="AB188" s="27"/>
      <c r="AC188" s="27"/>
      <c r="AD188" s="27"/>
      <c r="AE188" s="27"/>
      <c r="AF188" s="29" t="s">
        <v>99</v>
      </c>
      <c r="AG188" s="35" t="s">
        <v>1104</v>
      </c>
      <c r="AH188" s="29" t="s">
        <v>99</v>
      </c>
      <c r="AI188" s="6">
        <v>44826</v>
      </c>
      <c r="AJ188" s="29" t="s">
        <v>99</v>
      </c>
      <c r="AK188" s="6">
        <f>+Tabla2[[#This Row],[FECHA DE TERMINACIÓN  DEL CONTRATO ]]+120</f>
        <v>45046</v>
      </c>
      <c r="AL188" s="6">
        <f>+Tabla2[[#This Row],[OPORTUNIDAD PARA LIQUIDADAR BILATERALMENTE]]+60</f>
        <v>45106</v>
      </c>
      <c r="AM188" s="6">
        <f>+Tabla2[[#This Row],[OPORTUNIDAD PARA LIQUIDAR UNILATERALMENTE]]+720</f>
        <v>45826</v>
      </c>
      <c r="AN188" s="27" t="s">
        <v>99</v>
      </c>
    </row>
    <row r="189" spans="1:40" ht="45" x14ac:dyDescent="0.25">
      <c r="A189" s="27" t="s">
        <v>86</v>
      </c>
      <c r="B189" s="27" t="s">
        <v>1105</v>
      </c>
      <c r="C189" s="7">
        <v>44840</v>
      </c>
      <c r="D189" s="27" t="s">
        <v>1106</v>
      </c>
      <c r="E189" s="9">
        <v>70101269</v>
      </c>
      <c r="F189" s="27" t="s">
        <v>1107</v>
      </c>
      <c r="G189" s="27" t="s">
        <v>1108</v>
      </c>
      <c r="H189" s="27"/>
      <c r="I189" s="43"/>
      <c r="J189" s="27"/>
      <c r="K189" s="27" t="s">
        <v>4</v>
      </c>
      <c r="L189" s="27" t="s">
        <v>27</v>
      </c>
      <c r="M189" s="27" t="s">
        <v>18</v>
      </c>
      <c r="N189" s="37">
        <f ca="1">+IF(Tabla2[[#This Row],[DÍAS PENDIENTES DE EJECUCIÓN]]&lt;=0,1,($Q$1-Tabla2[[#This Row],[FECHA ACTA DE INICIO]])/(Tabla2[[#This Row],[FECHA DE TERMINACIÓN  DEL CONTRATO ]]-Tabla2[[#This Row],[FECHA ACTA DE INICIO]]))</f>
        <v>1</v>
      </c>
      <c r="O189" s="10">
        <v>19896854</v>
      </c>
      <c r="P189" s="7">
        <v>44840</v>
      </c>
      <c r="Q189" s="27" t="s">
        <v>995</v>
      </c>
      <c r="R189" s="9">
        <f ca="1">+IF(Tabla2[[#This Row],[ESTADO ACTUAL DEL CONTRATO ]]="LIQUIDADO","OK",Tabla2[[#This Row],[FECHA DE TERMINACIÓN  DEL CONTRATO ]]-$Q$1)</f>
        <v>-571</v>
      </c>
      <c r="S189" s="7">
        <v>44926</v>
      </c>
      <c r="T189" s="7"/>
      <c r="U189" s="29" t="s">
        <v>99</v>
      </c>
      <c r="V189" s="29" t="s">
        <v>99</v>
      </c>
      <c r="W189" s="29" t="s">
        <v>99</v>
      </c>
      <c r="X189" s="27" t="s">
        <v>111</v>
      </c>
      <c r="Y189" s="27" t="s">
        <v>7</v>
      </c>
      <c r="Z189" s="27" t="s">
        <v>101</v>
      </c>
      <c r="AA189" s="29"/>
      <c r="AB189" s="27"/>
      <c r="AC189" s="27"/>
      <c r="AD189" s="27"/>
      <c r="AE189" s="27"/>
      <c r="AF189" s="29" t="s">
        <v>99</v>
      </c>
      <c r="AG189" s="35" t="s">
        <v>1109</v>
      </c>
      <c r="AH189" s="29" t="s">
        <v>99</v>
      </c>
      <c r="AI189" s="6">
        <v>44840</v>
      </c>
      <c r="AJ189" s="29" t="s">
        <v>99</v>
      </c>
      <c r="AK189" s="6">
        <f>+Tabla2[[#This Row],[FECHA DE TERMINACIÓN  DEL CONTRATO ]]+120</f>
        <v>45046</v>
      </c>
      <c r="AL189" s="6">
        <f>+Tabla2[[#This Row],[OPORTUNIDAD PARA LIQUIDADAR BILATERALMENTE]]+60</f>
        <v>45106</v>
      </c>
      <c r="AM189" s="6">
        <f>+Tabla2[[#This Row],[OPORTUNIDAD PARA LIQUIDAR UNILATERALMENTE]]+720</f>
        <v>45826</v>
      </c>
      <c r="AN189" s="27" t="s">
        <v>99</v>
      </c>
    </row>
    <row r="190" spans="1:40" ht="45" x14ac:dyDescent="0.25">
      <c r="A190" s="27" t="s">
        <v>86</v>
      </c>
      <c r="B190" s="27" t="s">
        <v>1110</v>
      </c>
      <c r="C190" s="7">
        <v>44840</v>
      </c>
      <c r="D190" s="27" t="s">
        <v>1056</v>
      </c>
      <c r="E190" s="9">
        <v>71314249</v>
      </c>
      <c r="F190" s="27" t="s">
        <v>1111</v>
      </c>
      <c r="G190" s="27" t="s">
        <v>1112</v>
      </c>
      <c r="H190" s="27"/>
      <c r="I190" s="43"/>
      <c r="J190" s="27"/>
      <c r="K190" s="27" t="s">
        <v>4</v>
      </c>
      <c r="L190" s="27" t="s">
        <v>27</v>
      </c>
      <c r="M190" s="27" t="s">
        <v>18</v>
      </c>
      <c r="N190" s="37">
        <f ca="1">+IF(Tabla2[[#This Row],[DÍAS PENDIENTES DE EJECUCIÓN]]&lt;=0,1,($Q$1-Tabla2[[#This Row],[FECHA ACTA DE INICIO]])/(Tabla2[[#This Row],[FECHA DE TERMINACIÓN  DEL CONTRATO ]]-Tabla2[[#This Row],[FECHA ACTA DE INICIO]]))</f>
        <v>1</v>
      </c>
      <c r="O190" s="10">
        <v>15622470</v>
      </c>
      <c r="P190" s="7">
        <v>44840</v>
      </c>
      <c r="Q190" s="27" t="s">
        <v>995</v>
      </c>
      <c r="R190" s="9">
        <f ca="1">+IF(Tabla2[[#This Row],[ESTADO ACTUAL DEL CONTRATO ]]="LIQUIDADO","OK",Tabla2[[#This Row],[FECHA DE TERMINACIÓN  DEL CONTRATO ]]-$Q$1)</f>
        <v>-571</v>
      </c>
      <c r="S190" s="7">
        <v>44926</v>
      </c>
      <c r="T190" s="7"/>
      <c r="U190" s="29" t="s">
        <v>99</v>
      </c>
      <c r="V190" s="29" t="s">
        <v>99</v>
      </c>
      <c r="W190" s="29" t="s">
        <v>99</v>
      </c>
      <c r="X190" s="29" t="s">
        <v>855</v>
      </c>
      <c r="Y190" s="27" t="s">
        <v>23</v>
      </c>
      <c r="Z190" s="27" t="s">
        <v>101</v>
      </c>
      <c r="AA190" s="27" t="s">
        <v>299</v>
      </c>
      <c r="AB190" s="27"/>
      <c r="AC190" s="27"/>
      <c r="AD190" s="27"/>
      <c r="AE190" s="27"/>
      <c r="AF190" s="29" t="s">
        <v>99</v>
      </c>
      <c r="AG190" s="30" t="s">
        <v>1898</v>
      </c>
      <c r="AH190" s="29" t="s">
        <v>99</v>
      </c>
      <c r="AI190" s="6">
        <v>44840</v>
      </c>
      <c r="AJ190" s="29" t="s">
        <v>99</v>
      </c>
      <c r="AK190" s="6">
        <f>+Tabla2[[#This Row],[FECHA DE TERMINACIÓN  DEL CONTRATO ]]+120</f>
        <v>45046</v>
      </c>
      <c r="AL190" s="6">
        <f>+Tabla2[[#This Row],[OPORTUNIDAD PARA LIQUIDADAR BILATERALMENTE]]+60</f>
        <v>45106</v>
      </c>
      <c r="AM190" s="6">
        <f>+Tabla2[[#This Row],[OPORTUNIDAD PARA LIQUIDAR UNILATERALMENTE]]+720</f>
        <v>45826</v>
      </c>
      <c r="AN190" s="27" t="s">
        <v>99</v>
      </c>
    </row>
    <row r="191" spans="1:40" ht="45" x14ac:dyDescent="0.25">
      <c r="A191" s="27" t="s">
        <v>86</v>
      </c>
      <c r="B191" s="27" t="s">
        <v>1910</v>
      </c>
      <c r="C191" s="7">
        <v>44874</v>
      </c>
      <c r="D191" s="27" t="s">
        <v>1903</v>
      </c>
      <c r="E191" s="9">
        <v>43877882</v>
      </c>
      <c r="F191" s="27" t="s">
        <v>1902</v>
      </c>
      <c r="G191" s="27" t="s">
        <v>1900</v>
      </c>
      <c r="H191" s="27"/>
      <c r="I191" s="43"/>
      <c r="J191" s="27"/>
      <c r="K191" s="27" t="s">
        <v>4</v>
      </c>
      <c r="L191" s="27" t="s">
        <v>27</v>
      </c>
      <c r="M191" s="27" t="s">
        <v>18</v>
      </c>
      <c r="N191" s="37">
        <f ca="1">+IF(Tabla2[[#This Row],[DÍAS PENDIENTES DE EJECUCIÓN]]&lt;=0,1,($Q$1-Tabla2[[#This Row],[FECHA ACTA DE INICIO]])/(Tabla2[[#This Row],[FECHA DE TERMINACIÓN  DEL CONTRATO ]]-Tabla2[[#This Row],[FECHA ACTA DE INICIO]]))</f>
        <v>1</v>
      </c>
      <c r="O191" s="10">
        <v>9627801</v>
      </c>
      <c r="P191" s="7">
        <v>44874</v>
      </c>
      <c r="Q191" s="27" t="s">
        <v>1912</v>
      </c>
      <c r="R191" s="9">
        <f ca="1">+IF(Tabla2[[#This Row],[ESTADO ACTUAL DEL CONTRATO ]]="LIQUIDADO","OK",Tabla2[[#This Row],[FECHA DE TERMINACIÓN  DEL CONTRATO ]]-$Q$1)</f>
        <v>-571</v>
      </c>
      <c r="S191" s="7">
        <v>44926</v>
      </c>
      <c r="T191" s="7"/>
      <c r="U191" s="29" t="s">
        <v>99</v>
      </c>
      <c r="V191" s="29" t="s">
        <v>99</v>
      </c>
      <c r="W191" s="29" t="s">
        <v>99</v>
      </c>
      <c r="X191" s="29" t="s">
        <v>647</v>
      </c>
      <c r="Y191" s="27" t="s">
        <v>39</v>
      </c>
      <c r="Z191" s="27" t="s">
        <v>101</v>
      </c>
      <c r="AA191" s="27" t="s">
        <v>466</v>
      </c>
      <c r="AB191" s="27"/>
      <c r="AC191" s="27"/>
      <c r="AD191" s="27"/>
      <c r="AE191" s="27"/>
      <c r="AF191" s="29" t="s">
        <v>99</v>
      </c>
      <c r="AG191" s="30" t="s">
        <v>1913</v>
      </c>
      <c r="AH191" s="29" t="s">
        <v>99</v>
      </c>
      <c r="AI191" s="6">
        <v>44874</v>
      </c>
      <c r="AJ191" s="29" t="s">
        <v>99</v>
      </c>
      <c r="AK191" s="6">
        <f>+Tabla2[[#This Row],[FECHA DE TERMINACIÓN  DEL CONTRATO ]]+120</f>
        <v>45046</v>
      </c>
      <c r="AL191" s="6">
        <f>+Tabla2[[#This Row],[OPORTUNIDAD PARA LIQUIDADAR BILATERALMENTE]]+60</f>
        <v>45106</v>
      </c>
      <c r="AM191" s="6">
        <f>+Tabla2[[#This Row],[OPORTUNIDAD PARA LIQUIDAR UNILATERALMENTE]]+720</f>
        <v>45826</v>
      </c>
      <c r="AN191" s="27" t="s">
        <v>99</v>
      </c>
    </row>
    <row r="192" spans="1:40" ht="45" x14ac:dyDescent="0.25">
      <c r="A192" s="27" t="s">
        <v>86</v>
      </c>
      <c r="B192" s="27" t="s">
        <v>1911</v>
      </c>
      <c r="C192" s="7">
        <v>44873</v>
      </c>
      <c r="D192" s="27" t="s">
        <v>1901</v>
      </c>
      <c r="E192" s="9">
        <v>1037608703</v>
      </c>
      <c r="F192" s="27" t="s">
        <v>1902</v>
      </c>
      <c r="G192" s="27" t="s">
        <v>1899</v>
      </c>
      <c r="H192" s="27"/>
      <c r="I192" s="43"/>
      <c r="J192" s="27"/>
      <c r="K192" s="27" t="s">
        <v>4</v>
      </c>
      <c r="L192" s="27" t="s">
        <v>27</v>
      </c>
      <c r="M192" s="27" t="s">
        <v>18</v>
      </c>
      <c r="N192" s="37">
        <f ca="1">+IF(Tabla2[[#This Row],[DÍAS PENDIENTES DE EJECUCIÓN]]&lt;=0,1,($Q$1-Tabla2[[#This Row],[FECHA ACTA DE INICIO]])/(Tabla2[[#This Row],[FECHA DE TERMINACIÓN  DEL CONTRATO ]]-Tabla2[[#This Row],[FECHA ACTA DE INICIO]]))</f>
        <v>1</v>
      </c>
      <c r="O192" s="10">
        <v>9627801</v>
      </c>
      <c r="P192" s="7">
        <v>44873</v>
      </c>
      <c r="Q192" s="27" t="s">
        <v>1912</v>
      </c>
      <c r="R192" s="9">
        <f ca="1">+IF(Tabla2[[#This Row],[ESTADO ACTUAL DEL CONTRATO ]]="LIQUIDADO","OK",Tabla2[[#This Row],[FECHA DE TERMINACIÓN  DEL CONTRATO ]]-$Q$1)</f>
        <v>-571</v>
      </c>
      <c r="S192" s="7">
        <v>44926</v>
      </c>
      <c r="T192" s="7"/>
      <c r="U192" s="29" t="s">
        <v>99</v>
      </c>
      <c r="V192" s="29" t="s">
        <v>99</v>
      </c>
      <c r="W192" s="29" t="s">
        <v>99</v>
      </c>
      <c r="X192" s="29" t="s">
        <v>647</v>
      </c>
      <c r="Y192" s="27" t="s">
        <v>39</v>
      </c>
      <c r="Z192" s="27" t="s">
        <v>101</v>
      </c>
      <c r="AA192" s="27" t="s">
        <v>466</v>
      </c>
      <c r="AB192" s="27"/>
      <c r="AC192" s="27"/>
      <c r="AD192" s="27"/>
      <c r="AE192" s="27"/>
      <c r="AF192" s="29" t="s">
        <v>99</v>
      </c>
      <c r="AG192" s="30" t="s">
        <v>1914</v>
      </c>
      <c r="AH192" s="29" t="s">
        <v>99</v>
      </c>
      <c r="AI192" s="6">
        <v>44874</v>
      </c>
      <c r="AJ192" s="29" t="s">
        <v>99</v>
      </c>
      <c r="AK192" s="6">
        <f>+Tabla2[[#This Row],[FECHA DE TERMINACIÓN  DEL CONTRATO ]]+120</f>
        <v>45046</v>
      </c>
      <c r="AL192" s="6">
        <f>+Tabla2[[#This Row],[OPORTUNIDAD PARA LIQUIDADAR BILATERALMENTE]]+60</f>
        <v>45106</v>
      </c>
      <c r="AM192" s="6">
        <f>+Tabla2[[#This Row],[OPORTUNIDAD PARA LIQUIDAR UNILATERALMENTE]]+720</f>
        <v>45826</v>
      </c>
      <c r="AN192" s="27" t="s">
        <v>99</v>
      </c>
    </row>
    <row r="193" spans="1:40" ht="45" x14ac:dyDescent="0.25">
      <c r="A193" s="27" t="s">
        <v>86</v>
      </c>
      <c r="B193" s="27" t="s">
        <v>1905</v>
      </c>
      <c r="C193" s="7">
        <v>44875</v>
      </c>
      <c r="D193" s="27" t="s">
        <v>1906</v>
      </c>
      <c r="E193" s="9">
        <v>1040731196</v>
      </c>
      <c r="F193" s="27" t="s">
        <v>1909</v>
      </c>
      <c r="G193" s="27" t="s">
        <v>1907</v>
      </c>
      <c r="H193" s="27"/>
      <c r="I193" s="43"/>
      <c r="J193" s="27"/>
      <c r="K193" s="27" t="s">
        <v>4</v>
      </c>
      <c r="L193" s="27" t="s">
        <v>27</v>
      </c>
      <c r="M193" s="27" t="s">
        <v>28</v>
      </c>
      <c r="N193" s="37">
        <v>0</v>
      </c>
      <c r="O193" s="10">
        <v>6496497</v>
      </c>
      <c r="P193" s="7">
        <v>44875</v>
      </c>
      <c r="Q193" s="27" t="s">
        <v>1908</v>
      </c>
      <c r="R193" s="9" t="str">
        <f>+IF(Tabla2[[#This Row],[ESTADO ACTUAL DEL CONTRATO ]]="LIQUIDADO","OK",Tabla2[[#This Row],[FECHA DE TERMINACIÓN  DEL CONTRATO ]]-$Q$1)</f>
        <v>OK</v>
      </c>
      <c r="S193" s="7">
        <v>44926</v>
      </c>
      <c r="T193" s="7">
        <v>44844</v>
      </c>
      <c r="U193" s="29" t="s">
        <v>99</v>
      </c>
      <c r="V193" s="29" t="s">
        <v>99</v>
      </c>
      <c r="W193" s="29" t="s">
        <v>99</v>
      </c>
      <c r="X193" s="29" t="s">
        <v>855</v>
      </c>
      <c r="Y193" s="27" t="s">
        <v>29</v>
      </c>
      <c r="Z193" s="27" t="s">
        <v>101</v>
      </c>
      <c r="AA193" s="29"/>
      <c r="AB193" s="27"/>
      <c r="AC193" s="27"/>
      <c r="AD193" s="27"/>
      <c r="AE193" s="27"/>
      <c r="AF193" s="29" t="s">
        <v>99</v>
      </c>
      <c r="AG193" s="30" t="s">
        <v>1915</v>
      </c>
      <c r="AH193" s="29" t="s">
        <v>99</v>
      </c>
      <c r="AI193" s="6">
        <v>44875</v>
      </c>
      <c r="AJ193" s="29" t="s">
        <v>99</v>
      </c>
      <c r="AK193" s="6">
        <f>+Tabla2[[#This Row],[FECHA DE TERMINACIÓN  DEL CONTRATO ]]+120</f>
        <v>45046</v>
      </c>
      <c r="AL193" s="6">
        <f>+Tabla2[[#This Row],[OPORTUNIDAD PARA LIQUIDADAR BILATERALMENTE]]+60</f>
        <v>45106</v>
      </c>
      <c r="AM193" s="6">
        <f>+Tabla2[[#This Row],[OPORTUNIDAD PARA LIQUIDAR UNILATERALMENTE]]+720</f>
        <v>45826</v>
      </c>
      <c r="AN193" s="27" t="s">
        <v>99</v>
      </c>
    </row>
    <row r="194" spans="1:40" ht="45" x14ac:dyDescent="0.25">
      <c r="A194" s="27" t="s">
        <v>86</v>
      </c>
      <c r="B194" s="27" t="s">
        <v>1916</v>
      </c>
      <c r="C194" s="7">
        <v>44883</v>
      </c>
      <c r="D194" s="4" t="s">
        <v>1917</v>
      </c>
      <c r="E194" s="9" t="s">
        <v>1918</v>
      </c>
      <c r="F194" s="27" t="s">
        <v>1919</v>
      </c>
      <c r="G194" s="27" t="s">
        <v>1920</v>
      </c>
      <c r="H194" s="27"/>
      <c r="I194" s="43"/>
      <c r="J194" s="27"/>
      <c r="K194" s="27" t="s">
        <v>4</v>
      </c>
      <c r="L194" s="27" t="s">
        <v>9</v>
      </c>
      <c r="M194" s="27" t="s">
        <v>18</v>
      </c>
      <c r="N194" s="37">
        <f ca="1">+IF(Tabla2[[#This Row],[DÍAS PENDIENTES DE EJECUCIÓN]]&lt;=0,1,($Q$1-Tabla2[[#This Row],[FECHA ACTA DE INICIO]])/(Tabla2[[#This Row],[FECHA DE TERMINACIÓN  DEL CONTRATO ]]-Tabla2[[#This Row],[FECHA ACTA DE INICIO]]))</f>
        <v>1</v>
      </c>
      <c r="O194" s="10">
        <v>15117080</v>
      </c>
      <c r="P194" s="7">
        <v>44883</v>
      </c>
      <c r="Q194" s="27" t="s">
        <v>1921</v>
      </c>
      <c r="R194" s="9">
        <f ca="1">+IF(Tabla2[[#This Row],[ESTADO ACTUAL DEL CONTRATO ]]="LIQUIDADO","OK",Tabla2[[#This Row],[FECHA DE TERMINACIÓN  DEL CONTRATO ]]-$Q$1)</f>
        <v>-571</v>
      </c>
      <c r="S194" s="7">
        <v>44926</v>
      </c>
      <c r="T194" s="27"/>
      <c r="U194" s="29" t="s">
        <v>99</v>
      </c>
      <c r="V194" s="29" t="s">
        <v>99</v>
      </c>
      <c r="W194" s="29" t="s">
        <v>99</v>
      </c>
      <c r="X194" s="29" t="s">
        <v>647</v>
      </c>
      <c r="Y194" s="27" t="s">
        <v>42</v>
      </c>
      <c r="Z194" s="27" t="s">
        <v>101</v>
      </c>
      <c r="AA194" s="27" t="s">
        <v>1092</v>
      </c>
      <c r="AB194" s="27"/>
      <c r="AC194" s="27"/>
      <c r="AD194" s="27"/>
      <c r="AE194" s="27"/>
      <c r="AF194" s="29" t="s">
        <v>99</v>
      </c>
      <c r="AG194" s="30" t="s">
        <v>1933</v>
      </c>
      <c r="AH194" s="29" t="s">
        <v>99</v>
      </c>
      <c r="AI194" s="6">
        <v>44883</v>
      </c>
      <c r="AJ194" s="29" t="s">
        <v>99</v>
      </c>
      <c r="AK194" s="6">
        <f>+Tabla2[[#This Row],[FECHA DE TERMINACIÓN  DEL CONTRATO ]]+120</f>
        <v>45046</v>
      </c>
      <c r="AL194" s="6">
        <f>+Tabla2[[#This Row],[OPORTUNIDAD PARA LIQUIDADAR BILATERALMENTE]]+60</f>
        <v>45106</v>
      </c>
      <c r="AM194" s="6">
        <f>+Tabla2[[#This Row],[OPORTUNIDAD PARA LIQUIDAR UNILATERALMENTE]]+720</f>
        <v>45826</v>
      </c>
      <c r="AN194" s="27" t="s">
        <v>99</v>
      </c>
    </row>
    <row r="195" spans="1:40" ht="45" x14ac:dyDescent="0.25">
      <c r="A195" s="27" t="s">
        <v>86</v>
      </c>
      <c r="B195" s="27" t="s">
        <v>1922</v>
      </c>
      <c r="C195" s="7">
        <v>44893</v>
      </c>
      <c r="D195" s="27" t="s">
        <v>1923</v>
      </c>
      <c r="E195" s="9">
        <v>1054990334</v>
      </c>
      <c r="F195" s="27" t="s">
        <v>1924</v>
      </c>
      <c r="G195" s="27" t="s">
        <v>1925</v>
      </c>
      <c r="H195" s="27"/>
      <c r="I195" s="43"/>
      <c r="J195" s="27"/>
      <c r="K195" s="27" t="s">
        <v>4</v>
      </c>
      <c r="L195" s="27" t="s">
        <v>27</v>
      </c>
      <c r="M195" s="27" t="s">
        <v>18</v>
      </c>
      <c r="N195" s="37">
        <f ca="1">+IF(Tabla2[[#This Row],[DÍAS PENDIENTES DE EJECUCIÓN]]&lt;=0,1,($Q$1-Tabla2[[#This Row],[FECHA ACTA DE INICIO]])/(Tabla2[[#This Row],[FECHA DE TERMINACIÓN  DEL CONTRATO ]]-Tabla2[[#This Row],[FECHA ACTA DE INICIO]]))</f>
        <v>1</v>
      </c>
      <c r="O195" s="10">
        <v>4753541</v>
      </c>
      <c r="P195" s="7">
        <v>44893</v>
      </c>
      <c r="Q195" s="27" t="s">
        <v>1926</v>
      </c>
      <c r="R195" s="9">
        <f ca="1">+IF(Tabla2[[#This Row],[ESTADO ACTUAL DEL CONTRATO ]]="LIQUIDADO","OK",Tabla2[[#This Row],[FECHA DE TERMINACIÓN  DEL CONTRATO ]]-$Q$1)</f>
        <v>-571</v>
      </c>
      <c r="S195" s="7">
        <v>44926</v>
      </c>
      <c r="T195" s="27"/>
      <c r="U195" s="29" t="s">
        <v>99</v>
      </c>
      <c r="V195" s="29" t="s">
        <v>99</v>
      </c>
      <c r="W195" s="29" t="s">
        <v>99</v>
      </c>
      <c r="X195" s="29" t="s">
        <v>855</v>
      </c>
      <c r="Y195" s="27" t="s">
        <v>37</v>
      </c>
      <c r="Z195" s="27" t="s">
        <v>101</v>
      </c>
      <c r="AA195" s="29" t="s">
        <v>463</v>
      </c>
      <c r="AB195" s="27"/>
      <c r="AC195" s="27"/>
      <c r="AD195" s="27"/>
      <c r="AE195" s="27"/>
      <c r="AF195" s="29" t="s">
        <v>99</v>
      </c>
      <c r="AG195" s="30" t="s">
        <v>1933</v>
      </c>
      <c r="AH195" s="29" t="s">
        <v>99</v>
      </c>
      <c r="AI195" s="6">
        <v>44893</v>
      </c>
      <c r="AJ195" s="29" t="s">
        <v>99</v>
      </c>
      <c r="AK195" s="6">
        <f>+Tabla2[[#This Row],[FECHA DE TERMINACIÓN  DEL CONTRATO ]]+120</f>
        <v>45046</v>
      </c>
      <c r="AL195" s="6">
        <f>+Tabla2[[#This Row],[OPORTUNIDAD PARA LIQUIDADAR BILATERALMENTE]]+60</f>
        <v>45106</v>
      </c>
      <c r="AM195" s="6">
        <f>+Tabla2[[#This Row],[OPORTUNIDAD PARA LIQUIDAR UNILATERALMENTE]]+720</f>
        <v>45826</v>
      </c>
      <c r="AN195" s="27" t="s">
        <v>99</v>
      </c>
    </row>
    <row r="196" spans="1:40" ht="45" x14ac:dyDescent="0.25">
      <c r="A196" s="27" t="s">
        <v>86</v>
      </c>
      <c r="B196" s="27" t="s">
        <v>1934</v>
      </c>
      <c r="C196" s="7">
        <v>44911</v>
      </c>
      <c r="D196" s="27" t="s">
        <v>1935</v>
      </c>
      <c r="E196" s="9">
        <v>43588969</v>
      </c>
      <c r="F196" s="27" t="s">
        <v>1936</v>
      </c>
      <c r="G196" s="27" t="s">
        <v>1937</v>
      </c>
      <c r="H196" s="27"/>
      <c r="I196" s="43"/>
      <c r="J196" s="27"/>
      <c r="K196" s="27" t="s">
        <v>4</v>
      </c>
      <c r="L196" s="27" t="s">
        <v>27</v>
      </c>
      <c r="M196" s="27" t="s">
        <v>18</v>
      </c>
      <c r="N196" s="37">
        <f ca="1">+IF(Tabla2[[#This Row],[DÍAS PENDIENTES DE EJECUCIÓN]]&lt;=0,1,($Q$1-Tabla2[[#This Row],[FECHA ACTA DE INICIO]])/(Tabla2[[#This Row],[FECHA DE TERMINACIÓN  DEL CONTRATO ]]-Tabla2[[#This Row],[FECHA ACTA DE INICIO]]))</f>
        <v>1</v>
      </c>
      <c r="O196" s="10">
        <v>2906506</v>
      </c>
      <c r="P196" s="7">
        <v>44911</v>
      </c>
      <c r="Q196" s="27" t="s">
        <v>1938</v>
      </c>
      <c r="R196" s="9">
        <f ca="1">+IF(Tabla2[[#This Row],[ESTADO ACTUAL DEL CONTRATO ]]="LIQUIDADO","OK",Tabla2[[#This Row],[FECHA DE TERMINACIÓN  DEL CONTRATO ]]-$Q$1)</f>
        <v>-571</v>
      </c>
      <c r="S196" s="7">
        <v>44926</v>
      </c>
      <c r="T196" s="27"/>
      <c r="U196" s="29" t="s">
        <v>99</v>
      </c>
      <c r="V196" s="29" t="s">
        <v>99</v>
      </c>
      <c r="W196" s="29" t="s">
        <v>99</v>
      </c>
      <c r="X196" s="29" t="s">
        <v>855</v>
      </c>
      <c r="Y196" s="27" t="s">
        <v>37</v>
      </c>
      <c r="Z196" s="27" t="s">
        <v>101</v>
      </c>
      <c r="AA196" s="29" t="s">
        <v>299</v>
      </c>
      <c r="AB196" s="27"/>
      <c r="AC196" s="27"/>
      <c r="AD196" s="27"/>
      <c r="AE196" s="27"/>
      <c r="AF196" s="29" t="s">
        <v>99</v>
      </c>
      <c r="AG196" s="30" t="s">
        <v>1950</v>
      </c>
      <c r="AH196" s="29" t="s">
        <v>99</v>
      </c>
      <c r="AI196" s="6">
        <v>44911</v>
      </c>
      <c r="AJ196" s="29" t="s">
        <v>99</v>
      </c>
      <c r="AK196" s="6">
        <f>+Tabla2[[#This Row],[FECHA DE TERMINACIÓN  DEL CONTRATO ]]+120</f>
        <v>45046</v>
      </c>
      <c r="AL196" s="6">
        <f>+Tabla2[[#This Row],[OPORTUNIDAD PARA LIQUIDADAR BILATERALMENTE]]+60</f>
        <v>45106</v>
      </c>
      <c r="AM196" s="6">
        <f>+Tabla2[[#This Row],[OPORTUNIDAD PARA LIQUIDAR UNILATERALMENTE]]+720</f>
        <v>45826</v>
      </c>
      <c r="AN196" s="27" t="s">
        <v>99</v>
      </c>
    </row>
    <row r="202" spans="1:40" x14ac:dyDescent="0.25">
      <c r="L202" s="4"/>
    </row>
    <row r="203" spans="1:40" x14ac:dyDescent="0.25">
      <c r="L203" s="4"/>
      <c r="P203" s="50"/>
      <c r="Q203" s="51"/>
    </row>
    <row r="204" spans="1:40" x14ac:dyDescent="0.25">
      <c r="P204" s="50"/>
    </row>
  </sheetData>
  <mergeCells count="4">
    <mergeCell ref="U1:W1"/>
    <mergeCell ref="AF1:AG1"/>
    <mergeCell ref="AH1:AI1"/>
    <mergeCell ref="H1:J1"/>
  </mergeCells>
  <phoneticPr fontId="7" type="noConversion"/>
  <conditionalFormatting sqref="R15">
    <cfRule type="iconSet" priority="5">
      <iconSet iconSet="3Symbols">
        <cfvo type="percent" val="0"/>
        <cfvo type="num" val="30"/>
        <cfvo type="num" val="90"/>
      </iconSet>
    </cfRule>
  </conditionalFormatting>
  <conditionalFormatting sqref="R16:R103 R123 R3:R14 R118">
    <cfRule type="iconSet" priority="36">
      <iconSet iconSet="3Symbols">
        <cfvo type="percent" val="0"/>
        <cfvo type="num" val="30"/>
        <cfvo type="num" val="90"/>
      </iconSet>
    </cfRule>
  </conditionalFormatting>
  <conditionalFormatting sqref="R104">
    <cfRule type="iconSet" priority="6">
      <iconSet iconSet="3Symbols">
        <cfvo type="percent" val="0"/>
        <cfvo type="num" val="30"/>
        <cfvo type="num" val="90"/>
      </iconSet>
    </cfRule>
  </conditionalFormatting>
  <conditionalFormatting sqref="R105:R117 R124:R186 R119:R122">
    <cfRule type="iconSet" priority="57">
      <iconSet iconSet="3Symbols">
        <cfvo type="percent" val="0"/>
        <cfvo type="num" val="30"/>
        <cfvo type="num" val="90"/>
      </iconSet>
    </cfRule>
  </conditionalFormatting>
  <conditionalFormatting sqref="R187">
    <cfRule type="iconSet" priority="2">
      <iconSet iconSet="3Symbols">
        <cfvo type="percent" val="0"/>
        <cfvo type="num" val="30"/>
        <cfvo type="num" val="90"/>
      </iconSet>
    </cfRule>
  </conditionalFormatting>
  <conditionalFormatting sqref="R188:R196">
    <cfRule type="iconSet" priority="59">
      <iconSet iconSet="3Symbols">
        <cfvo type="percent" val="0"/>
        <cfvo type="num" val="30"/>
        <cfvo type="num" val="90"/>
      </iconSet>
    </cfRule>
  </conditionalFormatting>
  <hyperlinks>
    <hyperlink ref="AG31" r:id="rId1" display="https://community.secop.gov.co/Public/Tendering/ContractNoticePhases/View?PPI=CO1.PPI.16540091&amp;isFromPublicArea=True&amp;isModal=False" xr:uid="{00000000-0004-0000-0200-000001000000}"/>
    <hyperlink ref="AG27" r:id="rId2" xr:uid="{00000000-0004-0000-0200-000002000000}"/>
    <hyperlink ref="AG38" r:id="rId3" xr:uid="{00000000-0004-0000-0200-000003000000}"/>
    <hyperlink ref="AG22" r:id="rId4" xr:uid="{00000000-0004-0000-0200-000004000000}"/>
    <hyperlink ref="AG25" r:id="rId5" xr:uid="{00000000-0004-0000-0200-000005000000}"/>
    <hyperlink ref="AG28" r:id="rId6" xr:uid="{00000000-0004-0000-0200-000006000000}"/>
    <hyperlink ref="AG36" r:id="rId7" xr:uid="{00000000-0004-0000-0200-000007000000}"/>
    <hyperlink ref="AG21" r:id="rId8" xr:uid="{00000000-0004-0000-0200-000008000000}"/>
    <hyperlink ref="AG26" r:id="rId9" xr:uid="{00000000-0004-0000-0200-000009000000}"/>
    <hyperlink ref="AG29" r:id="rId10" xr:uid="{00000000-0004-0000-0200-00000A000000}"/>
    <hyperlink ref="AG30" r:id="rId11" xr:uid="{00000000-0004-0000-0200-00000B000000}"/>
    <hyperlink ref="AG32" r:id="rId12" xr:uid="{00000000-0004-0000-0200-00000C000000}"/>
    <hyperlink ref="AG37" r:id="rId13" xr:uid="{00000000-0004-0000-0200-00000D000000}"/>
    <hyperlink ref="AG53" r:id="rId14" xr:uid="{00000000-0004-0000-0200-00000E000000}"/>
    <hyperlink ref="AG40" r:id="rId15" xr:uid="{00000000-0004-0000-0200-00000F000000}"/>
    <hyperlink ref="AG47" r:id="rId16" xr:uid="{00000000-0004-0000-0200-000010000000}"/>
    <hyperlink ref="AG41" r:id="rId17" xr:uid="{00000000-0004-0000-0200-000011000000}"/>
    <hyperlink ref="AG55" r:id="rId18" xr:uid="{00000000-0004-0000-0200-000012000000}"/>
    <hyperlink ref="AG54" r:id="rId19" xr:uid="{00000000-0004-0000-0200-000013000000}"/>
    <hyperlink ref="AG43" r:id="rId20" xr:uid="{00000000-0004-0000-0200-000014000000}"/>
    <hyperlink ref="AG46" r:id="rId21" xr:uid="{00000000-0004-0000-0200-000015000000}"/>
    <hyperlink ref="AG39" r:id="rId22" xr:uid="{00000000-0004-0000-0200-000016000000}"/>
    <hyperlink ref="AG45" r:id="rId23" xr:uid="{00000000-0004-0000-0200-000017000000}"/>
    <hyperlink ref="AG42" r:id="rId24" xr:uid="{00000000-0004-0000-0200-000018000000}"/>
    <hyperlink ref="AG44" r:id="rId25" xr:uid="{00000000-0004-0000-0200-000019000000}"/>
    <hyperlink ref="AG56" r:id="rId26" xr:uid="{00000000-0004-0000-0200-00001A000000}"/>
    <hyperlink ref="AG57" r:id="rId27" xr:uid="{00000000-0004-0000-0200-00001B000000}"/>
    <hyperlink ref="AG48" r:id="rId28" xr:uid="{00000000-0004-0000-0200-00001C000000}"/>
    <hyperlink ref="AG49" r:id="rId29" xr:uid="{00000000-0004-0000-0200-00001D000000}"/>
    <hyperlink ref="AG50" r:id="rId30" xr:uid="{00000000-0004-0000-0200-00001E000000}"/>
    <hyperlink ref="AG51" r:id="rId31" xr:uid="{00000000-0004-0000-0200-00001F000000}"/>
    <hyperlink ref="AG52" r:id="rId32" xr:uid="{00000000-0004-0000-0200-000020000000}"/>
    <hyperlink ref="AG64" r:id="rId33" xr:uid="{00000000-0004-0000-0200-000021000000}"/>
    <hyperlink ref="AG67" r:id="rId34" xr:uid="{00000000-0004-0000-0200-000022000000}"/>
    <hyperlink ref="AG62" r:id="rId35" xr:uid="{00000000-0004-0000-0200-000024000000}"/>
    <hyperlink ref="AG68" r:id="rId36" xr:uid="{00000000-0004-0000-0200-000025000000}"/>
    <hyperlink ref="AG59" r:id="rId37" xr:uid="{00000000-0004-0000-0200-000026000000}"/>
    <hyperlink ref="AG66" r:id="rId38" xr:uid="{00000000-0004-0000-0200-000027000000}"/>
    <hyperlink ref="AG61" r:id="rId39" xr:uid="{00000000-0004-0000-0200-000028000000}"/>
    <hyperlink ref="AG60" r:id="rId40" xr:uid="{00000000-0004-0000-0200-000029000000}"/>
    <hyperlink ref="AG63" r:id="rId41" xr:uid="{00000000-0004-0000-0200-00002A000000}"/>
    <hyperlink ref="AG69" r:id="rId42" xr:uid="{00000000-0004-0000-0200-00002B000000}"/>
    <hyperlink ref="AG70" r:id="rId43" xr:uid="{00000000-0004-0000-0200-00002C000000}"/>
    <hyperlink ref="AG74" r:id="rId44" xr:uid="{00000000-0004-0000-0200-00002D000000}"/>
    <hyperlink ref="AG79" r:id="rId45" xr:uid="{00000000-0004-0000-0200-00002E000000}"/>
    <hyperlink ref="AG73" r:id="rId46" xr:uid="{00000000-0004-0000-0200-00002F000000}"/>
    <hyperlink ref="AG71" r:id="rId47" xr:uid="{00000000-0004-0000-0200-000030000000}"/>
    <hyperlink ref="AG82" r:id="rId48" xr:uid="{00000000-0004-0000-0200-000031000000}"/>
    <hyperlink ref="AG83" r:id="rId49" xr:uid="{00000000-0004-0000-0200-000032000000}"/>
    <hyperlink ref="AG77" r:id="rId50" xr:uid="{00000000-0004-0000-0200-000033000000}"/>
    <hyperlink ref="AG78" r:id="rId51" xr:uid="{00000000-0004-0000-0200-000034000000}"/>
    <hyperlink ref="AG72" r:id="rId52" xr:uid="{00000000-0004-0000-0200-000035000000}"/>
    <hyperlink ref="AG81" r:id="rId53" xr:uid="{00000000-0004-0000-0200-000036000000}"/>
    <hyperlink ref="AG86" r:id="rId54" xr:uid="{00000000-0004-0000-0200-000037000000}"/>
    <hyperlink ref="AG84" r:id="rId55" xr:uid="{00000000-0004-0000-0200-000038000000}"/>
    <hyperlink ref="AG80" r:id="rId56" xr:uid="{00000000-0004-0000-0200-000039000000}"/>
    <hyperlink ref="AG91" r:id="rId57" xr:uid="{00000000-0004-0000-0200-00003A000000}"/>
    <hyperlink ref="AG95" r:id="rId58" xr:uid="{00000000-0004-0000-0200-00003B000000}"/>
    <hyperlink ref="AG94" r:id="rId59" xr:uid="{00000000-0004-0000-0200-00003C000000}"/>
    <hyperlink ref="AG87" r:id="rId60" xr:uid="{00000000-0004-0000-0200-00003D000000}"/>
    <hyperlink ref="AG89" r:id="rId61" xr:uid="{00000000-0004-0000-0200-00003E000000}"/>
    <hyperlink ref="AG90" r:id="rId62" xr:uid="{00000000-0004-0000-0200-00003F000000}"/>
    <hyperlink ref="AG88" r:id="rId63" xr:uid="{00000000-0004-0000-0200-000040000000}"/>
    <hyperlink ref="AG92" r:id="rId64" xr:uid="{00000000-0004-0000-0200-000041000000}"/>
    <hyperlink ref="AG93" r:id="rId65" xr:uid="{00000000-0004-0000-0200-000042000000}"/>
    <hyperlink ref="AF10" r:id="rId66" display="https://www.contratos.gov.co/consultas/detalleProceso.do?numConstancia=21-1-214406&amp;g-recaptcha-response=03AGdBq26-uZzjopFu3d-Z6Nd8QcCrYyK-DLjzp1ASe0KD_FJbUacnR0Xl0aakChPMkdKdvJB1D4Je-DKIrzQ6QBlAu9bR6P9WvhkbanUWvFLrv5c_WfYLFetDUYljP_Bkxftdod-_m06lgvXl1t2uSyFfkUAGdvK7mlCLsL1We_10e6iNrFWHJNipmRdKdVkGw7uQeHCAx4XMeLLh3j1EDrTqjK_vS3TFbdrDoiwWrspBZ8VF3SaUF7gN0fElbCbHTppQ9xrZeqzITLkRme8N7Lw8QdLNwt-l20rKTh1VO_mVOpJeJ7uaT4e8WLg04R-ak4cDLZ_RvN0IRDiqU21SgitpO8juqBPGgBrSCwfJq_IL6QZphM2N4rgvwgAax1eD94K-cBslmiI-sCA8O-V-rNZufD5gaLVc3IV6cNrjhqY_jLKYI31HcEvZDp_gvn4plBh-vr1gELLGJOgXLDwXPQkDdHbVfY6CXbWYimAdOCfzIwCc-kIS5O4" xr:uid="{00000000-0004-0000-0200-000044000000}"/>
    <hyperlink ref="AG16" r:id="rId67" xr:uid="{00000000-0004-0000-0200-000045000000}"/>
    <hyperlink ref="AF4" r:id="rId68" display="https://www.contratos.gov.co/consultas/detalleProceso.do?numConstancia=21-12-11756178&amp;g-recaptcha-response=03AGdBq26SXxcVUeh6_7H3ieRR8eTi1d5f5Mh--4SLNBy2BYsAfWeexDnhNgGQMQo6n1jdp_3FxsoszvRJ_caInA7avqfwE5JfzF6YVRqhYSihkFXNtdU-4-LONWBHmm7XlxFt7LEkDddJMC2rcTU0IFeDzl180WsN-QROM_u9191tTw1eY-tz303hYBPkXKMu6P74X12srQxfoxPtZ2OVJle4tqy_qNTfsqORzickOv_L3iXFxKfHbBmNlxpgjQ1T8CN7mITm1D8AaPN7k1px-hr7Kl-jfjLA10xmvLuaeaZxNXMQQRnEJadWpjiUChp9PXVP2S9EbuZ_TmLO3wg6ZqmpVTZvWpOEESCbtJqhifK4amJE2K_i5_nxFFKZHDIYaOeeXMyq3IaHMGXF789OfZfWemRoc1W_3Gxk3BYfamt5jGg2zpBKyISeDvTm4H0agqjyzqBdYKvdoLcBMYiNbjs_7Hs9o_El6g" xr:uid="{00000000-0004-0000-0200-000046000000}"/>
    <hyperlink ref="AF12" r:id="rId69" display="https://www.contratos.gov.co/consultas/detalleProceso.do?numConstancia=21-11-11785236&amp;g-recaptcha-response=03AGdBq24ZDYRWYg6wxnc6KFN_AKN8gc1L7GCXOWJBi3g66SQKfqDz7bxjkgLFhN1GhlzmK6iqNz_s8VQwLNxqATgDNwKfkMQm0THL4AM87bGkRSqtv6cR6AaIqgTAUqPf0BDunOJ4lTCou_fpnDoi7Aa3hy2cGorei5M5hnVzHtLMp-QdfNDZueClBvjPT2faaZd0TnhYnaKEMndNp5vWlSXpmDLUJbQ_b2JPPHhjZ7PEAO65JLryKUAPFEvLZBVuL_royzEbeI3yNOsDa_EjTqu9TrT-c005OIfMjMBdo-qZ42q7W5RphymsxTU5KdoliKAE2zHgzuXEQTuRtpINu89jwvPNiV-U5IsvdqiSy3p5vjBhj30apvb0y4QF29YxSaTP6wv_t9Fe2hwl8UAjyNAUmrQt_qZu-uTWUX9wsUe2XxZNi1RzmAhGtaSLKtS4_JHiiPH_GxlkSZJPIRNBEeULoagBMRAwmJXksGica7j_D34SGMByTqk" xr:uid="{00000000-0004-0000-0200-000047000000}"/>
    <hyperlink ref="AF14" r:id="rId70" display="https://www.contratos.gov.co/consultas/detalleProceso.do?numConstancia=21-13-12060074&amp;g-recaptcha-response=03AGdBq26QzQSIuNnjjl-OS28i85X0A7gXyW8ySOyJTRJu8Mp6aZhvXWhLpE-zkCO_WFahljXN68-5i-EYKaD9F9cI4zRParVN6COEFt0eCv2S9myoN0sfyCOlS58vTMponeY-k9dLK4GyegTS4e4ig9NPlsUObhDcq61VsJ35zbbBonMpeBnh3DMkR1LUlfS0waNHcQ-VzIHyTTNjFExXQ_vjdI_jLifNiY7IhhXDQl_XGLuok1XXXzAsVMu6BQNDpkIyPWEwgGdyNh7mpip8bxLdB9nD-B7Oi1TKBfXSRctYrtVQI-MCbcsxX5YfDOSiVfuDKmY8GwAOxsP1kxHKCrBT58U_Uaj1OcTNyiYt_VJFq4yicZcs25t1n3tkXPqdidrfdTM1ijrTUNYvKcePFyF9eaBO2tO3ItVIDqwXWYDzze2qBalOpzy969mogyr4HV1vsxQslVwDWXZ2AKfSIFlkPAqMMhdIGDtomZ9RE6a2kDcOnIGpefY" xr:uid="{00000000-0004-0000-0200-000048000000}"/>
    <hyperlink ref="AG18" r:id="rId71" display="https://www.secop.gov.co/CO1ContractsManagement/Tendering/ProcurementContractEdit/View?docUniqueIdentifier=CO1.PCCNTR.2997707&amp;prevCtxUrl=https%3a%2f%2fwww.secop.gov.co%2fCO1ContractsManagement%2fTendering%2fProcurementContractManagement%2fIndex&amp;prevCtxLbl=Contratos+" xr:uid="{00000000-0004-0000-0200-000049000000}"/>
    <hyperlink ref="AG17" r:id="rId72" display="https://www.secop.gov.co/CO1ContractsManagement/Tendering/ProcurementContractEdit/View?docUniqueIdentifier=CO1.PCCNTR.2904338&amp;prevCtxUrl=https%3a%2f%2fwww.secop.gov.co%2fCO1ContractsManagement%2fTendering%2fProcurementContractManagement%2fIndex&amp;prevCtxLbl=Contratos+" xr:uid="{00000000-0004-0000-0200-00004A000000}"/>
    <hyperlink ref="AF11" r:id="rId73" display="https://www.contratos.gov.co/consultas/detalleProceso.do?numConstancia=21-12-11930410&amp;g-recaptcha-response=03AGdBq24xUs3EvGbR1q-AMvUSK3zGbjJFXLJy3WUyo5erNqQ2rc57keQLv1OCTVMLcPrgHwJU6CkQLkEiERwOWpUXKG_sdY8bkMfD6kgeHDDHL_1d-FhMdF7e7NfDIA6BNmXc03A0rJbCBqSJAshINdz52gKDh6iVfganyA4tPTCwj7-NlstsvMwpSFZAu2FPTh5tkcA7LlN6YEbzK2LWm7TuFOIZdvGOl9srE7JTBV-lkPpUVgd2mMQzv5HRsgZmIsXE846r0qTyrXAYSawnHzdanxrKzhNrsvwzqsmI5Erz38BsWjBLpdqWQfR7Ha1TDimJsJCaoNbkYANVn1t7zi8GkjYmc_tbOrNKqgrRnlS-Vps9Sy0SXsdGqdeaQg26C7dLl14ryvykDGT6up-ROGi1cq20P_xk_-unW_Z2aKXJCUd5N9_2bwGa4ZTe8lffa2xKDSVs1JddEG9lj_14p-ac93XMb5lSdw" xr:uid="{00000000-0004-0000-0200-00004B000000}"/>
    <hyperlink ref="AF7" r:id="rId74" display="https://www.contratos.gov.co/consultas/detalleProceso.do?numConstancia=21-9-471243&amp;g-recaptcha-response=03AGdBq241MlpmtpiWRt_XugO2QxoAJ2C-lMfo8yHPf_1MXwAtxHJAwfoFMsgQxzM3h8HhZ_hkQufg1htiKEcabOLOQyjTtQWECxBcTN68Ucv2db-WE7cRPEInKdVFufHGqSsAbNKJnEqu_jEjgJZtC07-ANaY93OUoxLqiu4xAbai_h87dOSeHzuBf7ORFLFBlcK9z0v5QF_gMcii0wHFq17wWLg8mROCzrWBv0mq2idh2vYygz2IwpDmTIqd2N9H6Vp2hu6-h-dRLQG3QI3KuKe8Olf-vzQrgv7_qtriWMJ5_gMC6LheTobez121P9qkCyyCLW5OYsoomU-W6WDb4uDEbmh85B1C0SWKe5PVLidiwnTGohaV4w3mFmBc6FF3LWKdYPhyZTvO1tyM1U5PXWY3o6iRaDZAqH8MCqVgsd8osIqbzHlaLcS8UEWgMwCXYeVK8Qh7l3XglEg3kf48GQvf0I4W55yN-g" xr:uid="{00000000-0004-0000-0200-00004C000000}"/>
    <hyperlink ref="AG19" r:id="rId75" display="https://www.secop.gov.co/CO1ContractsManagement/Tendering/ProcurementContractEdit/View?docUniqueIdentifier=CO1.PCCNTR.3051175&amp;prevCtxUrl=https%3a%2f%2fwww.secop.gov.co%2fCO1ContractsManagement%2fTendering%2fProcurementContractManagement%2fIndex&amp;prevCtxLbl=Contratos+" xr:uid="{00000000-0004-0000-0200-00004D000000}"/>
    <hyperlink ref="AF5" r:id="rId76" display="https://www.contratos.gov.co/consultas/detalleProceso.do?numConstancia=20-15-11470161&amp;g-recaptcha-response=03AGdBq25fAgHaiMD5l5eC8Z9EVFA-W-xJRy41GhpzR6XyJjmxibOkj4UyIogU5jlQj5vRBHvaj_Q1FhIYByyNfcTukrGsTs8ax3f50QReeYRmPbSisCnio3FdwWSTktUYop5YLOIIPHRtj3tLqW2su6wHuJDkdJhO-8EABYyObWGYaaMv4ugwXwdHpErQgEtlYoMiB1LG3kzSMaRvwBqTWjRtjmtbFQu5pcWeZFmP0yolNrZQCtq0My1is4OI_YuptTrXKjuDgx8QyEqQzrIWkX-faxWSR7M3cUSAaoyN0j6SyEdT4af0glOaX57QCK1AxRQRuvz2x7NdYi5-iKRtzo55pAPOHWoDT7WYhnKtthnch4XmA5Hi-i5sxgE_4fcOFJI6mQe0BIgci8oTZcg8HQBebMbbEs2ZZGDYGhetNed126bx0HbZZfIYjvKUfQr9ndLiFIlalhZC2mg9vUF5l5eyv-wWerVT8Q" xr:uid="{00000000-0004-0000-0200-00004E000000}"/>
    <hyperlink ref="AF8" r:id="rId77" display="https://www.contratos.gov.co/consultas/detalleProceso.do?numConstancia=20-1-213879&amp;g-recaptcha-response=03AGdBq26UC-VRgDg9WxrjB7Qo8vDdWD37IX25--lyuack7-wcvGuiSpa1oS-iBcvKqZrNB3Xumo8ZFglA1UQ79GWh4ZwmHysLHJEJyvCib27A9HGIzNDwQV5pZPHmXEM7ktXa4SRANt40kTljzACCbzXzlNn-R0lQ7IH0M7s00z6_6NcXgtdc7Twa3KGDiWSZ8laTnb65-y_6z2xPP8rjXcIAMfpnpPxnqM0IVJ-61ffW5w08_php_amG8SppDcL63GU6QXR6-T_7Ku7tW7Wqso9KCgEilCY_N-zfuBxARaO6pIS37zocPTdXrtriG162kpPCuE_AeIq50CoarEoY_0inXR49_P4_8eVIfYCYG9oncJwR0GlUlSJS7qoY7jW2PsYh42UvrIGRXIPyzB2OIZgX0hU7mtZBUUvGwjDp4VQyWDG0cmhniPwtOXv_IUlQjkmP-gjhGGZZqXaTnt0UglmHofomSgCAwA" xr:uid="{00000000-0004-0000-0200-000050000000}"/>
    <hyperlink ref="AF9" r:id="rId78" display="https://www.contratos.gov.co/consultas/detalleProceso.do?numConstancia=20-21-20974&amp;g-recaptcha-response=03AGdBq24KO1rtDEqDvYuLQXrOrt-eMmbhsiZIjvyw70ZOfOTxY7aA7odIW4nz2uhd_LJdsXBfCSsEmbcTP1jptg3N-qDSW457YObz_Znuu2ATNjlr65yl1x91VojnqgVueQF1v4kKSxLBpT74gbPjcF3SPTUXcR2T8crokL5BRvfl_EC7F5GAAGukMAsiA_LKKw5rVBGHtCcaY66lYiRo-yvWk2vSvfT5P98F1T1owmDdR7zzOhRdthZFC0phjZelt_uFfITFxIrSeUmHFDNcZ0LYqTRxfzB8Mh87AtH2CIck8AQtWoIFSsp2fmYWMmoznM6knjsL6iqU-Zb79gNhXiDV9xZtOeh7B56bXP4HOYgOyvYJHSJwLqCtgPRxHs1jj-HePnA9ouv8LDEcqREzfv1CoKprO8jwgNeKYoslJmIu36fWchbYCXUbD1kqsc3hyd0OT_AFCXC6IUPTkd9V8f6f8fJb_y_81g" xr:uid="{00000000-0004-0000-0200-000051000000}"/>
    <hyperlink ref="AG97" r:id="rId79" xr:uid="{ED485A45-B5F9-4513-BE43-9919AC44BDEE}"/>
    <hyperlink ref="AG100" r:id="rId80" xr:uid="{BEE5C8B8-8D95-46E7-9EF5-F11D48021C66}"/>
    <hyperlink ref="AG98" r:id="rId81" xr:uid="{CC4D01B9-4E0B-4D84-B759-29DB501675BC}"/>
    <hyperlink ref="AF15" r:id="rId82" display="https://www.contratos.gov.co/consultas/detalleProceso.do?numConstancia=21-15-12011417&amp;g-recaptcha-response=03AGdBq25tOs1e3LJIqceFU4E7_wGeMNmnWyT0W55ECwO1iq0RxZWqoBSMWVEATtvFr_AoAFqirK0oaFgvLI96IMB0RZ6txirGFOZps0P-O1mdabrKxTsoYGP7e1OUQEV6Zgl5N5JVQqmGhnlZdeKrAsZvydOzrHn-87suc2cuzC0-hJutPGqDavLuNtFIxWP9yXrqNaFcLfEN8yV0fZu2RTElWAZB2lArcyyJx4jb1HleMANYzVePRRTxNgXug2k8my9Z-DLq8nc9U_2peycvIsmnDcHovOcDmp__XTqAfbDKGWE7wNmNVIDoE_mT16OWkpMVQg8OVmWoDmp9OnAPffftO0fyEU0ZWKB7CoRqLCEOVUiPPzMY7PD02vZUrlJxFzNOt09gdbYJiKSw069hR8RD6jPXWxKY2gw5XdIKsmLStEAnriaplkLhwZdCMNVZjqeBi4fl0PF9CYCbROXyXeehxiLrYdcJZw" xr:uid="{54178971-4DFD-41BE-B1D6-5A92782F3FA1}"/>
    <hyperlink ref="AG102" r:id="rId83" xr:uid="{0CB785D9-5A37-4741-89CB-203F5B375B3B}"/>
    <hyperlink ref="AG103" r:id="rId84" xr:uid="{7CD22B7D-ED3B-4F7A-85C5-809CEE05D48F}"/>
    <hyperlink ref="G144" r:id="rId85" display="CM 001 DE 2022 (Presentación de oferta)" xr:uid="{6994A06F-E7B6-4413-A8C6-7FAB963486EE}"/>
    <hyperlink ref="AF13" r:id="rId86" display="https://www.contratos.gov.co/consultas/detalleProceso.do?numConstancia=21-12-11987084&amp;g-recaptcha-response=03ANYolqvcM2N0lXzhmJTs_6y7D3DcR4IMvyG4iubM1ZEsYvJUaMLPSAQamlL8OK0gIWboOmeX1hn7ZX19S8aF7Dl9PeeMYexpk5RuyQwwfm3zXZZGqjTeI-vea0gqFEXBl3MuRn4ZuWAq-2JGy5kXmYNSJShZ_UJzf4gDgYUWjfQclDfin5q_V08rpY5_Lh2mV7-RrZ2FGdPYgDfsCD3PssZJsEDq4zWbagMqYFP8HxZNCsMg3pBs0dnbHnxiSw9V3DznnBj89C6Gu2epa_Gv2gMme8Snv5-8lF5YBRVQsn_DlttEngC4MSW1PTmmc5yCiQy713Xl3-DckTlTaNqpj5zq6nLNQGdlymSGN_g8rKEi6LeYl1aW0KKSPno6zpvZvBoVsB4tqHHFYEogDHieJDDghIz58jYGkMHCwrff6DkKfEnmYq2p_6LAszz9wMMytnj3XeA5OBwLvCag3I60WvzbY-VzeXMQsg" xr:uid="{310C8823-A7D1-45CE-856F-A0B8E3AC4B15}"/>
    <hyperlink ref="G149" r:id="rId87" xr:uid="{B491178A-BC01-49BE-A922-2C291691EFA4}"/>
    <hyperlink ref="G152" r:id="rId88" xr:uid="{052C81B6-4957-4370-8427-0E8A3A8B8E17}"/>
    <hyperlink ref="AG162" r:id="rId89" xr:uid="{138E3D6E-43A3-409B-8E9C-FB402FB4E1E3}"/>
    <hyperlink ref="AG163" r:id="rId90" xr:uid="{443A71DF-D72D-400E-8DC9-2463FAD189A4}"/>
    <hyperlink ref="AG164" r:id="rId91" xr:uid="{0E93F44C-7F6C-4479-BAC9-7E6D15FD2A10}"/>
    <hyperlink ref="AG166" r:id="rId92" xr:uid="{1D72AFA0-D5D3-48E5-90A5-1AC3FED1E398}"/>
    <hyperlink ref="AG169" r:id="rId93" xr:uid="{E52A6698-56E3-40F5-B70D-7B03A0206382}"/>
    <hyperlink ref="AG170" r:id="rId94" xr:uid="{F76006D6-215C-4FB0-B4E9-C3F538571279}"/>
    <hyperlink ref="AG171" r:id="rId95" xr:uid="{52631420-07F0-49D2-A04F-AF8FE55310A3}"/>
    <hyperlink ref="AG172" r:id="rId96" xr:uid="{8513F861-5BD7-4531-8D02-BF9E48142B0A}"/>
    <hyperlink ref="AG173" r:id="rId97" xr:uid="{577C75C3-11D7-4DF3-8BBD-FF164D576E76}"/>
    <hyperlink ref="AG174" r:id="rId98" xr:uid="{AB52D49A-D31A-4FDB-9A1E-EA5F5294906E}"/>
    <hyperlink ref="AG175" r:id="rId99" xr:uid="{09EF2288-8D12-4683-B799-8B9514CDFF46}"/>
    <hyperlink ref="AG176" r:id="rId100" xr:uid="{7CFFC720-A22C-4B3D-8834-052E355F4AD0}"/>
    <hyperlink ref="AG177" r:id="rId101" xr:uid="{EF39F42D-23E0-4CAF-9E8C-767B1D6861D3}"/>
    <hyperlink ref="AG178" r:id="rId102" xr:uid="{D9030BEE-E7AE-41AB-BE6F-D5FC930F52E5}"/>
    <hyperlink ref="AG180" r:id="rId103" xr:uid="{958DC5B0-EF43-46E6-9C4A-12A9AD4AC4B5}"/>
    <hyperlink ref="AG179" r:id="rId104" xr:uid="{8C0FE87C-BF77-466D-9A79-7F84322B705A}"/>
    <hyperlink ref="AG181" r:id="rId105" xr:uid="{6E6207EB-6C0C-45D4-B19E-34C027072E25}"/>
    <hyperlink ref="AG149" r:id="rId106" xr:uid="{0A98E030-2AC8-4299-B13C-7DA8D9469350}"/>
    <hyperlink ref="AG142" r:id="rId107" xr:uid="{9FB4DDC9-88B2-4E3D-AFC8-6E756FC3CB96}"/>
    <hyperlink ref="AG111" r:id="rId108" xr:uid="{DB3C76A8-6891-44E1-8F78-BAF20DF37C28}"/>
    <hyperlink ref="AG183" r:id="rId109" xr:uid="{25059DBB-B0B2-4FB4-A5CF-11050266D11E}"/>
    <hyperlink ref="AG150" r:id="rId110" xr:uid="{A03373E3-E649-4730-BEEE-294F40CB7D96}"/>
    <hyperlink ref="AG151" r:id="rId111" xr:uid="{D7B986C7-3F0D-4CA4-AA7A-B80A7A7281BE}"/>
    <hyperlink ref="AG152" r:id="rId112" xr:uid="{95AA83A6-10AD-4A0B-9B48-12AD66744595}"/>
    <hyperlink ref="AG153" r:id="rId113" xr:uid="{79984E71-802C-4BB0-B639-7ADF43F67B29}"/>
    <hyperlink ref="AG154" r:id="rId114" xr:uid="{1F772686-F3EE-4C38-AD9C-554AD054863E}"/>
    <hyperlink ref="AG155" r:id="rId115" xr:uid="{DB16FDA2-5FFD-4F06-946B-19FF6B9D28BE}"/>
    <hyperlink ref="AG156" r:id="rId116" xr:uid="{4517C8CC-4884-4AFC-B1A6-E5D3FB2BA486}"/>
    <hyperlink ref="AG157" r:id="rId117" xr:uid="{7A8CB676-63DC-4B36-928D-CC6C63AE0D5D}"/>
    <hyperlink ref="AG158" r:id="rId118" xr:uid="{F32BFAA4-48B3-4A12-BECA-EF7589E599AA}"/>
    <hyperlink ref="AG159" r:id="rId119" xr:uid="{3A5B5E82-392A-45EB-BA8F-F3C3E06116F6}"/>
    <hyperlink ref="AG160" r:id="rId120" xr:uid="{E3FE173B-EE3D-4154-8B7C-98DF92B98F7B}"/>
    <hyperlink ref="AG161" r:id="rId121" xr:uid="{04FF6F77-5B62-427E-949B-3CD47E8095A4}"/>
    <hyperlink ref="AG165" r:id="rId122" xr:uid="{E08E64CF-DEED-4B1C-9C36-920DB110AAF8}"/>
    <hyperlink ref="AG167" r:id="rId123" xr:uid="{31EAB38A-A61E-4621-B01F-6F0CC7C6D330}"/>
    <hyperlink ref="AG168" r:id="rId124" xr:uid="{AA4E8BB2-61B3-4629-B553-330B70A4CE40}"/>
    <hyperlink ref="AG182" r:id="rId125" xr:uid="{8F1A3E1B-9EC3-422D-8692-8FE2D71E416F}"/>
    <hyperlink ref="AG184" r:id="rId126" xr:uid="{E46713D8-BB33-4A9F-82D0-6248C9ED08CB}"/>
    <hyperlink ref="AG185" r:id="rId127" xr:uid="{8B7E4475-D34F-495E-99FC-7FE091B74664}"/>
    <hyperlink ref="AG186" r:id="rId128" xr:uid="{36AC0733-3F6F-44CE-9114-923A2DA850EC}"/>
    <hyperlink ref="AG187" r:id="rId129" xr:uid="{B8F997B2-EFD5-4A61-A06F-9A21534226E8}"/>
    <hyperlink ref="AG188" r:id="rId130" xr:uid="{599C74DA-1597-42C5-800E-8E6C2F7EFCD9}"/>
    <hyperlink ref="AG189" r:id="rId131" xr:uid="{F73A49E5-D228-4808-9176-EBB1EB3232CB}"/>
    <hyperlink ref="AG101" r:id="rId132" xr:uid="{BDE8A678-6273-47E5-BBF9-266B10D53C85}"/>
    <hyperlink ref="AG96" r:id="rId133" xr:uid="{9BAACBE8-E6C6-49B2-939B-3C24C5CE88F2}"/>
    <hyperlink ref="AG75" r:id="rId134" xr:uid="{A5952B01-18F1-4167-BFC2-FE51E7442C0A}"/>
    <hyperlink ref="AG129" r:id="rId135" xr:uid="{3700BF5E-67CD-4CA5-85E2-30A252C23EDA}"/>
    <hyperlink ref="AG195" r:id="rId136" xr:uid="{C87AEAD2-7CEA-42DE-A16B-C3F62F6AC4B3}"/>
    <hyperlink ref="AG196" r:id="rId137" xr:uid="{AF793A7D-4246-4FD5-B9E0-89D485F6263D}"/>
  </hyperlinks>
  <pageMargins left="0.7" right="0.7" top="0.75" bottom="0.75" header="0.3" footer="0.3"/>
  <pageSetup paperSize="9" scale="12" fitToHeight="0" orientation="portrait" r:id="rId138"/>
  <drawing r:id="rId139"/>
  <tableParts count="1">
    <tablePart r:id="rId140"/>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'Listas de Datos'!$C$2:$C$10</xm:f>
          </x14:formula1>
          <xm:sqref>L3:L196</xm:sqref>
        </x14:dataValidation>
        <x14:dataValidation type="list" allowBlank="1" showInputMessage="1" showErrorMessage="1" xr:uid="{00000000-0002-0000-0200-000003000000}">
          <x14:formula1>
            <xm:f>'Listas de Datos'!$A$2:$A$6</xm:f>
          </x14:formula1>
          <xm:sqref>K3:K196</xm:sqref>
        </x14:dataValidation>
        <x14:dataValidation type="list" allowBlank="1" showInputMessage="1" showErrorMessage="1" xr:uid="{00000000-0002-0000-0200-000002000000}">
          <x14:formula1>
            <xm:f>'Listas de Datos'!$G$2:$G$20</xm:f>
          </x14:formula1>
          <xm:sqref>Y3:Y1048576</xm:sqref>
        </x14:dataValidation>
        <x14:dataValidation type="list" allowBlank="1" showInputMessage="1" showErrorMessage="1" xr:uid="{7E672102-9A4F-448A-82AE-CB587B62D805}">
          <x14:formula1>
            <xm:f>'Listas de Datos'!$E$2:$E$11</xm:f>
          </x14:formula1>
          <xm:sqref>M4:M1048576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69"/>
  <sheetViews>
    <sheetView topLeftCell="A19" zoomScaleNormal="100" workbookViewId="0">
      <selection activeCell="A34" sqref="A34"/>
    </sheetView>
  </sheetViews>
  <sheetFormatPr baseColWidth="10" defaultColWidth="11.42578125" defaultRowHeight="15" x14ac:dyDescent="0.25"/>
  <cols>
    <col min="1" max="1" width="32" bestFit="1" customWidth="1"/>
    <col min="2" max="2" width="32.7109375" bestFit="1" customWidth="1"/>
    <col min="3" max="3" width="4.42578125" bestFit="1" customWidth="1"/>
    <col min="4" max="4" width="4" bestFit="1" customWidth="1"/>
    <col min="5" max="5" width="4.42578125" bestFit="1" customWidth="1"/>
    <col min="6" max="6" width="3.85546875" bestFit="1" customWidth="1"/>
    <col min="7" max="7" width="4.7109375" bestFit="1" customWidth="1"/>
    <col min="8" max="8" width="3.85546875" bestFit="1" customWidth="1"/>
    <col min="9" max="9" width="3.28515625" bestFit="1" customWidth="1"/>
    <col min="10" max="10" width="3.7109375" bestFit="1" customWidth="1"/>
    <col min="11" max="11" width="4.28515625" bestFit="1" customWidth="1"/>
    <col min="12" max="12" width="3.5703125" bestFit="1" customWidth="1"/>
    <col min="13" max="13" width="12.5703125" bestFit="1" customWidth="1"/>
    <col min="14" max="14" width="4.42578125" bestFit="1" customWidth="1"/>
    <col min="15" max="15" width="3.7109375" bestFit="1" customWidth="1"/>
    <col min="16" max="16" width="12" bestFit="1" customWidth="1"/>
    <col min="17" max="17" width="10.5703125" bestFit="1" customWidth="1"/>
    <col min="18" max="18" width="8.5703125" bestFit="1" customWidth="1"/>
    <col min="19" max="19" width="4.85546875" bestFit="1" customWidth="1"/>
    <col min="20" max="20" width="12" bestFit="1" customWidth="1"/>
    <col min="21" max="21" width="8.5703125" bestFit="1" customWidth="1"/>
    <col min="22" max="22" width="5.140625" bestFit="1" customWidth="1"/>
    <col min="23" max="23" width="3.85546875" bestFit="1" customWidth="1"/>
    <col min="24" max="24" width="12" bestFit="1" customWidth="1"/>
    <col min="25" max="25" width="8.5703125" bestFit="1" customWidth="1"/>
    <col min="26" max="26" width="12" bestFit="1" customWidth="1"/>
    <col min="27" max="27" width="10.5703125" bestFit="1" customWidth="1"/>
    <col min="28" max="28" width="12.85546875" bestFit="1" customWidth="1"/>
    <col min="29" max="136" width="23.140625" bestFit="1" customWidth="1"/>
    <col min="137" max="137" width="12.85546875" bestFit="1" customWidth="1"/>
  </cols>
  <sheetData>
    <row r="2" spans="1:2" x14ac:dyDescent="0.25">
      <c r="A2" s="20" t="s">
        <v>1113</v>
      </c>
      <c r="B2" t="s">
        <v>1114</v>
      </c>
    </row>
    <row r="3" spans="1:2" x14ac:dyDescent="0.25">
      <c r="A3" s="2" t="s">
        <v>1115</v>
      </c>
      <c r="B3">
        <v>17</v>
      </c>
    </row>
    <row r="4" spans="1:2" x14ac:dyDescent="0.25">
      <c r="A4" s="2" t="s">
        <v>1116</v>
      </c>
      <c r="B4">
        <v>176</v>
      </c>
    </row>
    <row r="5" spans="1:2" x14ac:dyDescent="0.25">
      <c r="A5" s="2" t="s">
        <v>2042</v>
      </c>
      <c r="B5">
        <v>1</v>
      </c>
    </row>
    <row r="6" spans="1:2" x14ac:dyDescent="0.25">
      <c r="A6" s="25" t="s">
        <v>2043</v>
      </c>
      <c r="B6">
        <v>1</v>
      </c>
    </row>
    <row r="7" spans="1:2" x14ac:dyDescent="0.25">
      <c r="A7" s="2" t="s">
        <v>1117</v>
      </c>
      <c r="B7">
        <v>194</v>
      </c>
    </row>
    <row r="8" spans="1:2" x14ac:dyDescent="0.25">
      <c r="A8" s="20" t="s">
        <v>1113</v>
      </c>
      <c r="B8" t="s">
        <v>1114</v>
      </c>
    </row>
    <row r="9" spans="1:2" x14ac:dyDescent="0.25">
      <c r="A9" s="2" t="s">
        <v>6</v>
      </c>
      <c r="B9">
        <v>15</v>
      </c>
    </row>
    <row r="10" spans="1:2" x14ac:dyDescent="0.25">
      <c r="A10" s="25" t="s">
        <v>1115</v>
      </c>
      <c r="B10">
        <v>4</v>
      </c>
    </row>
    <row r="11" spans="1:2" x14ac:dyDescent="0.25">
      <c r="A11" s="25" t="s">
        <v>1116</v>
      </c>
      <c r="B11">
        <v>11</v>
      </c>
    </row>
    <row r="12" spans="1:2" x14ac:dyDescent="0.25">
      <c r="A12" s="2" t="s">
        <v>34</v>
      </c>
      <c r="B12">
        <v>2</v>
      </c>
    </row>
    <row r="13" spans="1:2" x14ac:dyDescent="0.25">
      <c r="A13" s="25" t="s">
        <v>1116</v>
      </c>
      <c r="B13">
        <v>2</v>
      </c>
    </row>
    <row r="14" spans="1:2" x14ac:dyDescent="0.25">
      <c r="A14" s="2" t="s">
        <v>31</v>
      </c>
      <c r="B14">
        <v>4</v>
      </c>
    </row>
    <row r="15" spans="1:2" x14ac:dyDescent="0.25">
      <c r="A15" s="25" t="s">
        <v>1115</v>
      </c>
      <c r="B15">
        <v>1</v>
      </c>
    </row>
    <row r="16" spans="1:2" x14ac:dyDescent="0.25">
      <c r="A16" s="25" t="s">
        <v>1116</v>
      </c>
      <c r="B16">
        <v>2</v>
      </c>
    </row>
    <row r="17" spans="1:2" x14ac:dyDescent="0.25">
      <c r="A17" s="25" t="s">
        <v>2042</v>
      </c>
    </row>
    <row r="18" spans="1:2" x14ac:dyDescent="0.25">
      <c r="A18" s="26" t="s">
        <v>2043</v>
      </c>
      <c r="B18">
        <v>1</v>
      </c>
    </row>
    <row r="19" spans="1:2" x14ac:dyDescent="0.25">
      <c r="A19" s="2" t="s">
        <v>18</v>
      </c>
      <c r="B19">
        <v>82</v>
      </c>
    </row>
    <row r="20" spans="1:2" x14ac:dyDescent="0.25">
      <c r="A20" s="25" t="s">
        <v>1115</v>
      </c>
      <c r="B20">
        <v>1</v>
      </c>
    </row>
    <row r="21" spans="1:2" x14ac:dyDescent="0.25">
      <c r="A21" s="25" t="s">
        <v>1116</v>
      </c>
      <c r="B21">
        <v>81</v>
      </c>
    </row>
    <row r="22" spans="1:2" x14ac:dyDescent="0.25">
      <c r="A22" s="2" t="s">
        <v>22</v>
      </c>
      <c r="B22">
        <v>3</v>
      </c>
    </row>
    <row r="23" spans="1:2" x14ac:dyDescent="0.25">
      <c r="A23" s="25" t="s">
        <v>1115</v>
      </c>
      <c r="B23">
        <v>3</v>
      </c>
    </row>
    <row r="24" spans="1:2" x14ac:dyDescent="0.25">
      <c r="A24" s="2" t="s">
        <v>36</v>
      </c>
      <c r="B24">
        <v>2</v>
      </c>
    </row>
    <row r="25" spans="1:2" x14ac:dyDescent="0.25">
      <c r="A25" s="25" t="s">
        <v>1116</v>
      </c>
      <c r="B25">
        <v>2</v>
      </c>
    </row>
    <row r="26" spans="1:2" x14ac:dyDescent="0.25">
      <c r="A26" s="2" t="s">
        <v>28</v>
      </c>
      <c r="B26">
        <v>86</v>
      </c>
    </row>
    <row r="27" spans="1:2" x14ac:dyDescent="0.25">
      <c r="A27" s="25" t="s">
        <v>1115</v>
      </c>
      <c r="B27">
        <v>8</v>
      </c>
    </row>
    <row r="28" spans="1:2" x14ac:dyDescent="0.25">
      <c r="A28" s="25" t="s">
        <v>1116</v>
      </c>
      <c r="B28">
        <v>78</v>
      </c>
    </row>
    <row r="29" spans="1:2" x14ac:dyDescent="0.25">
      <c r="A29" s="2" t="s">
        <v>1117</v>
      </c>
      <c r="B29">
        <v>194</v>
      </c>
    </row>
    <row r="32" spans="1:2" x14ac:dyDescent="0.25">
      <c r="A32" s="20" t="s">
        <v>1113</v>
      </c>
      <c r="B32" t="s">
        <v>1118</v>
      </c>
    </row>
    <row r="33" spans="1:2" x14ac:dyDescent="0.25">
      <c r="A33" s="2" t="s">
        <v>20</v>
      </c>
      <c r="B33">
        <v>3</v>
      </c>
    </row>
    <row r="34" spans="1:2" x14ac:dyDescent="0.25">
      <c r="A34" s="25" t="s">
        <v>21</v>
      </c>
      <c r="B34">
        <v>2</v>
      </c>
    </row>
    <row r="35" spans="1:2" x14ac:dyDescent="0.25">
      <c r="A35" s="26" t="s">
        <v>6</v>
      </c>
      <c r="B35">
        <v>2</v>
      </c>
    </row>
    <row r="36" spans="1:2" x14ac:dyDescent="0.25">
      <c r="A36" s="25" t="s">
        <v>9</v>
      </c>
      <c r="B36">
        <v>1</v>
      </c>
    </row>
    <row r="37" spans="1:2" x14ac:dyDescent="0.25">
      <c r="A37" s="26" t="s">
        <v>31</v>
      </c>
      <c r="B37">
        <v>1</v>
      </c>
    </row>
    <row r="38" spans="1:2" x14ac:dyDescent="0.25">
      <c r="A38" s="2" t="s">
        <v>4</v>
      </c>
      <c r="B38">
        <v>23</v>
      </c>
    </row>
    <row r="39" spans="1:2" x14ac:dyDescent="0.25">
      <c r="A39" s="25" t="s">
        <v>5</v>
      </c>
      <c r="B39">
        <v>9</v>
      </c>
    </row>
    <row r="40" spans="1:2" x14ac:dyDescent="0.25">
      <c r="A40" s="26" t="s">
        <v>6</v>
      </c>
      <c r="B40">
        <v>3</v>
      </c>
    </row>
    <row r="41" spans="1:2" x14ac:dyDescent="0.25">
      <c r="A41" s="26" t="s">
        <v>28</v>
      </c>
      <c r="B41">
        <v>2</v>
      </c>
    </row>
    <row r="42" spans="1:2" x14ac:dyDescent="0.25">
      <c r="A42" s="26" t="s">
        <v>31</v>
      </c>
      <c r="B42">
        <v>2</v>
      </c>
    </row>
    <row r="43" spans="1:2" x14ac:dyDescent="0.25">
      <c r="A43" s="26" t="s">
        <v>18</v>
      </c>
      <c r="B43">
        <v>2</v>
      </c>
    </row>
    <row r="44" spans="1:2" x14ac:dyDescent="0.25">
      <c r="A44" s="25" t="s">
        <v>9</v>
      </c>
      <c r="B44">
        <v>14</v>
      </c>
    </row>
    <row r="45" spans="1:2" x14ac:dyDescent="0.25">
      <c r="A45" s="26" t="s">
        <v>6</v>
      </c>
      <c r="B45">
        <v>4</v>
      </c>
    </row>
    <row r="46" spans="1:2" x14ac:dyDescent="0.25">
      <c r="A46" s="26" t="s">
        <v>28</v>
      </c>
      <c r="B46">
        <v>2</v>
      </c>
    </row>
    <row r="47" spans="1:2" x14ac:dyDescent="0.25">
      <c r="A47" s="26" t="s">
        <v>18</v>
      </c>
      <c r="B47">
        <v>6</v>
      </c>
    </row>
    <row r="48" spans="1:2" x14ac:dyDescent="0.25">
      <c r="A48" s="26" t="s">
        <v>22</v>
      </c>
      <c r="B48">
        <v>2</v>
      </c>
    </row>
    <row r="49" spans="1:2" x14ac:dyDescent="0.25">
      <c r="A49" s="2" t="s">
        <v>8</v>
      </c>
      <c r="B49">
        <v>3</v>
      </c>
    </row>
    <row r="50" spans="1:2" x14ac:dyDescent="0.25">
      <c r="A50" s="25" t="s">
        <v>24</v>
      </c>
      <c r="B50">
        <v>2</v>
      </c>
    </row>
    <row r="51" spans="1:2" x14ac:dyDescent="0.25">
      <c r="A51" s="26" t="s">
        <v>6</v>
      </c>
      <c r="B51">
        <v>2</v>
      </c>
    </row>
    <row r="52" spans="1:2" x14ac:dyDescent="0.25">
      <c r="A52" s="25" t="s">
        <v>9</v>
      </c>
      <c r="B52">
        <v>1</v>
      </c>
    </row>
    <row r="53" spans="1:2" x14ac:dyDescent="0.25">
      <c r="A53" s="26" t="s">
        <v>28</v>
      </c>
      <c r="B53">
        <v>1</v>
      </c>
    </row>
    <row r="54" spans="1:2" x14ac:dyDescent="0.25">
      <c r="A54" s="2" t="s">
        <v>12</v>
      </c>
      <c r="B54">
        <v>6</v>
      </c>
    </row>
    <row r="55" spans="1:2" x14ac:dyDescent="0.25">
      <c r="A55" s="25" t="s">
        <v>9</v>
      </c>
      <c r="B55">
        <v>6</v>
      </c>
    </row>
    <row r="56" spans="1:2" x14ac:dyDescent="0.25">
      <c r="A56" s="26" t="s">
        <v>28</v>
      </c>
      <c r="B56">
        <v>2</v>
      </c>
    </row>
    <row r="57" spans="1:2" x14ac:dyDescent="0.25">
      <c r="A57" s="26" t="s">
        <v>18</v>
      </c>
      <c r="B57">
        <v>3</v>
      </c>
    </row>
    <row r="58" spans="1:2" x14ac:dyDescent="0.25">
      <c r="A58" s="26" t="s">
        <v>22</v>
      </c>
      <c r="B58">
        <v>1</v>
      </c>
    </row>
    <row r="59" spans="1:2" x14ac:dyDescent="0.25">
      <c r="A59" s="2" t="s">
        <v>16</v>
      </c>
      <c r="B59">
        <v>7</v>
      </c>
    </row>
    <row r="60" spans="1:2" x14ac:dyDescent="0.25">
      <c r="A60" s="25" t="s">
        <v>17</v>
      </c>
      <c r="B60">
        <v>3</v>
      </c>
    </row>
    <row r="61" spans="1:2" x14ac:dyDescent="0.25">
      <c r="A61" s="26" t="s">
        <v>6</v>
      </c>
      <c r="B61">
        <v>2</v>
      </c>
    </row>
    <row r="62" spans="1:2" x14ac:dyDescent="0.25">
      <c r="A62" s="26" t="s">
        <v>28</v>
      </c>
      <c r="B62">
        <v>1</v>
      </c>
    </row>
    <row r="63" spans="1:2" x14ac:dyDescent="0.25">
      <c r="A63" s="25" t="s">
        <v>9</v>
      </c>
      <c r="B63">
        <v>2</v>
      </c>
    </row>
    <row r="64" spans="1:2" x14ac:dyDescent="0.25">
      <c r="A64" s="26" t="s">
        <v>6</v>
      </c>
      <c r="B64">
        <v>1</v>
      </c>
    </row>
    <row r="65" spans="1:2" x14ac:dyDescent="0.25">
      <c r="A65" s="26" t="s">
        <v>18</v>
      </c>
      <c r="B65">
        <v>1</v>
      </c>
    </row>
    <row r="66" spans="1:2" x14ac:dyDescent="0.25">
      <c r="A66" s="25" t="s">
        <v>13</v>
      </c>
      <c r="B66">
        <v>2</v>
      </c>
    </row>
    <row r="67" spans="1:2" x14ac:dyDescent="0.25">
      <c r="A67" s="26" t="s">
        <v>6</v>
      </c>
      <c r="B67">
        <v>1</v>
      </c>
    </row>
    <row r="68" spans="1:2" x14ac:dyDescent="0.25">
      <c r="A68" s="26" t="s">
        <v>28</v>
      </c>
      <c r="B68">
        <v>1</v>
      </c>
    </row>
    <row r="69" spans="1:2" x14ac:dyDescent="0.25">
      <c r="A69" s="2" t="s">
        <v>1117</v>
      </c>
      <c r="B69">
        <v>42</v>
      </c>
    </row>
  </sheetData>
  <pageMargins left="0.7" right="0.7" top="0.75" bottom="0.75" header="0.3" footer="0.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17470-0BEE-4AF7-9AA5-E56D143FAF77}">
  <dimension ref="A1:AN159"/>
  <sheetViews>
    <sheetView tabSelected="1" zoomScale="85" zoomScaleNormal="85" workbookViewId="0">
      <pane ySplit="2" topLeftCell="A140" activePane="bottomLeft" state="frozen"/>
      <selection pane="bottomLeft" activeCell="A159" sqref="A159"/>
    </sheetView>
  </sheetViews>
  <sheetFormatPr baseColWidth="10" defaultColWidth="11.42578125" defaultRowHeight="15" outlineLevelCol="1" x14ac:dyDescent="0.25"/>
  <cols>
    <col min="1" max="1" width="19.140625" customWidth="1"/>
    <col min="2" max="2" width="27.140625" bestFit="1" customWidth="1"/>
    <col min="3" max="3" width="36.42578125" bestFit="1" customWidth="1"/>
    <col min="4" max="4" width="55.5703125" style="1" customWidth="1"/>
    <col min="5" max="5" width="13.42578125" style="39" bestFit="1" customWidth="1"/>
    <col min="6" max="6" width="133.7109375" customWidth="1"/>
    <col min="7" max="7" width="32.140625" customWidth="1"/>
    <col min="8" max="8" width="32.42578125" customWidth="1"/>
    <col min="9" max="9" width="13" style="39" customWidth="1"/>
    <col min="10" max="10" width="23.140625" customWidth="1"/>
    <col min="11" max="11" width="23.42578125" style="5" bestFit="1" customWidth="1"/>
    <col min="12" max="12" width="32.7109375" style="5" bestFit="1" customWidth="1"/>
    <col min="13" max="13" width="36.7109375" style="5" bestFit="1" customWidth="1"/>
    <col min="14" max="14" width="40.140625" style="36" bestFit="1" customWidth="1"/>
    <col min="15" max="15" width="29.42578125" style="41" customWidth="1"/>
    <col min="16" max="16" width="33.28515625" style="18" customWidth="1"/>
    <col min="17" max="17" width="28.5703125" customWidth="1"/>
    <col min="18" max="18" width="23.140625" style="39" bestFit="1" customWidth="1"/>
    <col min="19" max="19" width="34.28515625" style="18" customWidth="1"/>
    <col min="20" max="20" width="39.42578125" customWidth="1"/>
    <col min="21" max="21" width="24.140625" bestFit="1" customWidth="1"/>
    <col min="22" max="22" width="24" customWidth="1"/>
    <col min="23" max="23" width="36.5703125" customWidth="1"/>
    <col min="24" max="24" width="29.5703125" bestFit="1" customWidth="1"/>
    <col min="25" max="25" width="29.5703125" customWidth="1"/>
    <col min="26" max="26" width="31" customWidth="1"/>
    <col min="27" max="27" width="39.140625" style="5" bestFit="1" customWidth="1"/>
    <col min="28" max="31" width="30.7109375" hidden="1" customWidth="1" outlineLevel="1"/>
    <col min="32" max="32" width="18" customWidth="1" collapsed="1"/>
    <col min="33" max="33" width="111.85546875" customWidth="1"/>
    <col min="34" max="34" width="24" style="4" customWidth="1"/>
    <col min="35" max="35" width="53.85546875" style="6" customWidth="1"/>
    <col min="36" max="36" width="31" bestFit="1" customWidth="1"/>
    <col min="37" max="37" width="44.42578125" style="6" bestFit="1" customWidth="1"/>
    <col min="38" max="38" width="42.85546875" style="6" bestFit="1" customWidth="1" outlineLevel="1"/>
    <col min="39" max="39" width="38.5703125" style="6" bestFit="1" customWidth="1" outlineLevel="1"/>
    <col min="40" max="40" width="66.5703125" customWidth="1"/>
  </cols>
  <sheetData>
    <row r="1" spans="1:40" ht="16.5" thickTop="1" thickBot="1" x14ac:dyDescent="0.3">
      <c r="H1" s="77"/>
      <c r="I1" s="77"/>
      <c r="J1" s="77"/>
      <c r="O1" s="40"/>
      <c r="Q1" s="15">
        <f ca="1">+TODAY()</f>
        <v>45497</v>
      </c>
      <c r="U1" s="77" t="s">
        <v>47</v>
      </c>
      <c r="V1" s="77"/>
      <c r="W1" s="77"/>
      <c r="X1" s="1"/>
      <c r="Y1" s="1"/>
      <c r="Z1" s="1"/>
      <c r="AA1" s="4"/>
      <c r="AB1" s="1"/>
      <c r="AC1" s="1"/>
      <c r="AD1" s="1"/>
      <c r="AE1" s="1"/>
      <c r="AF1" s="77" t="s">
        <v>48</v>
      </c>
      <c r="AG1" s="77"/>
      <c r="AH1" s="77" t="s">
        <v>49</v>
      </c>
      <c r="AI1" s="77"/>
    </row>
    <row r="2" spans="1:40" ht="31.5" customHeight="1" thickTop="1" x14ac:dyDescent="0.25">
      <c r="A2" s="5" t="s">
        <v>50</v>
      </c>
      <c r="B2" s="5" t="s">
        <v>51</v>
      </c>
      <c r="C2" s="5" t="s">
        <v>52</v>
      </c>
      <c r="D2" s="5" t="s">
        <v>53</v>
      </c>
      <c r="E2" s="9" t="s">
        <v>54</v>
      </c>
      <c r="F2" s="5" t="s">
        <v>55</v>
      </c>
      <c r="G2" s="5" t="s">
        <v>56</v>
      </c>
      <c r="H2" s="5" t="s">
        <v>57</v>
      </c>
      <c r="I2" s="9" t="s">
        <v>58</v>
      </c>
      <c r="J2" s="5" t="s">
        <v>59</v>
      </c>
      <c r="K2" s="5" t="s">
        <v>0</v>
      </c>
      <c r="L2" s="5" t="s">
        <v>1</v>
      </c>
      <c r="M2" s="5" t="s">
        <v>2</v>
      </c>
      <c r="N2" s="37" t="s">
        <v>60</v>
      </c>
      <c r="O2" s="10" t="s">
        <v>61</v>
      </c>
      <c r="P2" s="7" t="s">
        <v>62</v>
      </c>
      <c r="Q2" s="5" t="s">
        <v>63</v>
      </c>
      <c r="R2" s="9" t="s">
        <v>64</v>
      </c>
      <c r="S2" s="7" t="s">
        <v>65</v>
      </c>
      <c r="T2" s="5" t="s">
        <v>66</v>
      </c>
      <c r="U2" s="5" t="s">
        <v>67</v>
      </c>
      <c r="V2" s="5" t="s">
        <v>68</v>
      </c>
      <c r="W2" s="5" t="s">
        <v>69</v>
      </c>
      <c r="X2" s="5" t="s">
        <v>70</v>
      </c>
      <c r="Y2" s="5" t="s">
        <v>3</v>
      </c>
      <c r="Z2" s="5" t="s">
        <v>71</v>
      </c>
      <c r="AA2" s="5" t="s">
        <v>72</v>
      </c>
      <c r="AB2" s="5" t="s">
        <v>73</v>
      </c>
      <c r="AC2" s="5" t="s">
        <v>74</v>
      </c>
      <c r="AD2" s="5" t="s">
        <v>75</v>
      </c>
      <c r="AE2" s="5" t="s">
        <v>76</v>
      </c>
      <c r="AF2" s="5" t="s">
        <v>77</v>
      </c>
      <c r="AG2" s="5" t="s">
        <v>78</v>
      </c>
      <c r="AH2" s="5" t="s">
        <v>79</v>
      </c>
      <c r="AI2" s="7" t="s">
        <v>80</v>
      </c>
      <c r="AJ2" s="5" t="s">
        <v>81</v>
      </c>
      <c r="AK2" s="7" t="s">
        <v>82</v>
      </c>
      <c r="AL2" s="7" t="s">
        <v>83</v>
      </c>
      <c r="AM2" s="7" t="s">
        <v>84</v>
      </c>
      <c r="AN2" s="5" t="s">
        <v>85</v>
      </c>
    </row>
    <row r="3" spans="1:40" ht="409.5" x14ac:dyDescent="0.25">
      <c r="A3" s="5" t="s">
        <v>86</v>
      </c>
      <c r="B3" s="5" t="s">
        <v>105</v>
      </c>
      <c r="C3" s="7">
        <v>44270</v>
      </c>
      <c r="D3" s="5" t="s">
        <v>106</v>
      </c>
      <c r="E3" s="9" t="s">
        <v>107</v>
      </c>
      <c r="F3" s="5" t="s">
        <v>108</v>
      </c>
      <c r="G3" s="5" t="s">
        <v>109</v>
      </c>
      <c r="H3" s="5"/>
      <c r="I3" s="9"/>
      <c r="J3" s="5"/>
      <c r="K3" s="5" t="s">
        <v>20</v>
      </c>
      <c r="L3" s="5" t="s">
        <v>21</v>
      </c>
      <c r="M3" s="27" t="s">
        <v>6</v>
      </c>
      <c r="N3" s="37">
        <v>0.99</v>
      </c>
      <c r="O3" s="10">
        <v>7057831875</v>
      </c>
      <c r="P3" s="7">
        <v>44272</v>
      </c>
      <c r="Q3" s="5" t="s">
        <v>110</v>
      </c>
      <c r="R3" s="9">
        <f ca="1">+IF(Tabla225[[#This Row],[ESTADO ACTUAL DEL CONTRATO ]]="LIQUIDADO","OK",Tabla225[[#This Row],[FECHA DE TERMINACIÓN  DEL CONTRATO ]]-$Q$1)</f>
        <v>-190</v>
      </c>
      <c r="S3" s="7">
        <v>45307</v>
      </c>
      <c r="T3" s="5"/>
      <c r="U3" s="5" t="s">
        <v>99</v>
      </c>
      <c r="V3" s="5" t="s">
        <v>99</v>
      </c>
      <c r="W3" s="54">
        <v>10924370</v>
      </c>
      <c r="X3" s="5" t="s">
        <v>111</v>
      </c>
      <c r="Y3" s="5" t="s">
        <v>7</v>
      </c>
      <c r="Z3" s="5"/>
      <c r="AA3" s="5" t="s">
        <v>1106</v>
      </c>
      <c r="AB3" s="5"/>
      <c r="AC3" s="5"/>
      <c r="AD3" s="5"/>
      <c r="AE3" s="5"/>
      <c r="AF3" s="5" t="s">
        <v>113</v>
      </c>
      <c r="AG3" s="5" t="s">
        <v>99</v>
      </c>
      <c r="AH3" s="7">
        <v>44195</v>
      </c>
      <c r="AI3" s="7" t="s">
        <v>99</v>
      </c>
      <c r="AJ3" s="5" t="s">
        <v>99</v>
      </c>
      <c r="AK3" s="7">
        <f>+Tabla225[[#This Row],[FECHA DE TERMINACIÓN  DEL CONTRATO ]]+120</f>
        <v>45427</v>
      </c>
      <c r="AL3" s="7">
        <f>+Tabla225[[#This Row],[OPORTUNIDAD PARA LIQUIDADAR BILATERALMENTE]]+60</f>
        <v>45487</v>
      </c>
      <c r="AM3" s="7">
        <f>+Tabla225[[#This Row],[OPORTUNIDAD PARA LIQUIDAR UNILATERALMENTE]]+720</f>
        <v>46207</v>
      </c>
      <c r="AN3" s="5"/>
    </row>
    <row r="4" spans="1:40" ht="409.5" x14ac:dyDescent="0.25">
      <c r="A4" s="5" t="s">
        <v>86</v>
      </c>
      <c r="B4" s="5" t="s">
        <v>137</v>
      </c>
      <c r="C4" s="7">
        <v>44278</v>
      </c>
      <c r="D4" s="5" t="s">
        <v>138</v>
      </c>
      <c r="E4" s="9" t="s">
        <v>139</v>
      </c>
      <c r="F4" s="5" t="s">
        <v>140</v>
      </c>
      <c r="G4" s="5" t="s">
        <v>141</v>
      </c>
      <c r="H4" s="5"/>
      <c r="I4" s="9"/>
      <c r="J4" s="5"/>
      <c r="K4" s="5" t="s">
        <v>8</v>
      </c>
      <c r="L4" s="5" t="s">
        <v>24</v>
      </c>
      <c r="M4" s="27" t="s">
        <v>6</v>
      </c>
      <c r="N4" s="37">
        <v>0.99</v>
      </c>
      <c r="O4" s="10">
        <v>28893107494</v>
      </c>
      <c r="P4" s="7">
        <v>44298</v>
      </c>
      <c r="Q4" s="5" t="s">
        <v>142</v>
      </c>
      <c r="R4" s="9">
        <f ca="1">+IF(Tabla225[[#This Row],[ESTADO ACTUAL DEL CONTRATO ]]="LIQUIDADO","OK",Tabla225[[#This Row],[FECHA DE TERMINACIÓN  DEL CONTRATO ]]-$Q$1)</f>
        <v>-104</v>
      </c>
      <c r="S4" s="7">
        <v>45393</v>
      </c>
      <c r="T4" s="5"/>
      <c r="U4" s="5" t="s">
        <v>99</v>
      </c>
      <c r="V4" s="5" t="s">
        <v>99</v>
      </c>
      <c r="W4" s="54">
        <v>3614735638</v>
      </c>
      <c r="X4" s="5" t="s">
        <v>111</v>
      </c>
      <c r="Y4" s="5" t="s">
        <v>7</v>
      </c>
      <c r="Z4" s="5"/>
      <c r="AA4" s="5" t="s">
        <v>1106</v>
      </c>
      <c r="AB4" s="5"/>
      <c r="AC4" s="5"/>
      <c r="AD4" s="5"/>
      <c r="AE4" s="5"/>
      <c r="AF4" s="5" t="s">
        <v>143</v>
      </c>
      <c r="AG4" s="5" t="s">
        <v>99</v>
      </c>
      <c r="AH4" s="7">
        <v>44216</v>
      </c>
      <c r="AI4" s="7" t="s">
        <v>99</v>
      </c>
      <c r="AJ4" s="5" t="s">
        <v>99</v>
      </c>
      <c r="AK4" s="7">
        <f>+Tabla225[[#This Row],[FECHA DE TERMINACIÓN  DEL CONTRATO ]]+120</f>
        <v>45513</v>
      </c>
      <c r="AL4" s="7">
        <f>+Tabla225[[#This Row],[OPORTUNIDAD PARA LIQUIDADAR BILATERALMENTE]]+60</f>
        <v>45573</v>
      </c>
      <c r="AM4" s="7">
        <f>+Tabla225[[#This Row],[OPORTUNIDAD PARA LIQUIDAR UNILATERALMENTE]]+720</f>
        <v>46293</v>
      </c>
      <c r="AN4" s="5"/>
    </row>
    <row r="5" spans="1:40" ht="64.5" customHeight="1" x14ac:dyDescent="0.25">
      <c r="A5" s="27" t="s">
        <v>86</v>
      </c>
      <c r="B5" s="27" t="s">
        <v>673</v>
      </c>
      <c r="C5" s="7">
        <v>44649</v>
      </c>
      <c r="D5" s="27" t="s">
        <v>145</v>
      </c>
      <c r="E5" s="9" t="s">
        <v>146</v>
      </c>
      <c r="F5" s="27" t="s">
        <v>674</v>
      </c>
      <c r="G5" s="27" t="s">
        <v>675</v>
      </c>
      <c r="H5" s="27"/>
      <c r="I5" s="43"/>
      <c r="J5" s="27"/>
      <c r="K5" s="27" t="s">
        <v>16</v>
      </c>
      <c r="L5" s="27" t="s">
        <v>17</v>
      </c>
      <c r="M5" s="27" t="s">
        <v>18</v>
      </c>
      <c r="N5" s="37">
        <f ca="1">+IF(Tabla225[[#This Row],[DÍAS PENDIENTES DE EJECUCIÓN]]&lt;=0,1,($Q$1-Tabla225[[#This Row],[FECHA ACTA DE INICIO]])/(Tabla225[[#This Row],[FECHA DE TERMINACIÓN  DEL CONTRATO ]]-Tabla225[[#This Row],[FECHA ACTA DE INICIO]]))</f>
        <v>1</v>
      </c>
      <c r="O5" s="10">
        <f>107516710+Tabla225[[#This Row],[ADICIONES ]]</f>
        <v>107516710</v>
      </c>
      <c r="P5" s="7">
        <v>44652</v>
      </c>
      <c r="Q5" s="27" t="s">
        <v>174</v>
      </c>
      <c r="R5" s="9">
        <f ca="1">+IF(Tabla225[[#This Row],[ESTADO ACTUAL DEL CONTRATO ]]="LIQUIDADO","OK",Tabla225[[#This Row],[FECHA DE TERMINACIÓN  DEL CONTRATO ]]-$Q$1)</f>
        <v>-146</v>
      </c>
      <c r="S5" s="7">
        <v>45351</v>
      </c>
      <c r="T5" s="7"/>
      <c r="U5" s="27" t="s">
        <v>2139</v>
      </c>
      <c r="V5" s="27" t="s">
        <v>2140</v>
      </c>
      <c r="W5" s="49">
        <v>0</v>
      </c>
      <c r="X5" s="27" t="s">
        <v>111</v>
      </c>
      <c r="Y5" s="27" t="s">
        <v>26</v>
      </c>
      <c r="Z5" s="27" t="s">
        <v>101</v>
      </c>
      <c r="AA5" s="27" t="s">
        <v>151</v>
      </c>
      <c r="AB5" s="27" t="s">
        <v>99</v>
      </c>
      <c r="AC5" s="27" t="s">
        <v>676</v>
      </c>
      <c r="AD5" s="27" t="s">
        <v>99</v>
      </c>
      <c r="AE5" s="27">
        <v>44649</v>
      </c>
      <c r="AF5" s="29" t="s">
        <v>99</v>
      </c>
      <c r="AG5" s="30" t="s">
        <v>676</v>
      </c>
      <c r="AH5" s="29" t="s">
        <v>99</v>
      </c>
      <c r="AI5" s="6">
        <v>44649</v>
      </c>
      <c r="AJ5" s="29" t="s">
        <v>99</v>
      </c>
      <c r="AK5" s="7">
        <f>+Tabla225[[#This Row],[FECHA DE TERMINACIÓN  DEL CONTRATO ]]+120</f>
        <v>45471</v>
      </c>
      <c r="AL5" s="7">
        <f>+Tabla225[[#This Row],[OPORTUNIDAD PARA LIQUIDADAR BILATERALMENTE]]+60</f>
        <v>45531</v>
      </c>
      <c r="AM5" s="7">
        <f>+Tabla225[[#This Row],[OPORTUNIDAD PARA LIQUIDAR UNILATERALMENTE]]+720</f>
        <v>46251</v>
      </c>
      <c r="AN5" s="27" t="s">
        <v>99</v>
      </c>
    </row>
    <row r="6" spans="1:40" ht="59.25" customHeight="1" x14ac:dyDescent="0.25">
      <c r="A6" s="27" t="s">
        <v>86</v>
      </c>
      <c r="B6" s="27" t="s">
        <v>883</v>
      </c>
      <c r="C6" s="7">
        <v>44763</v>
      </c>
      <c r="D6" s="27" t="s">
        <v>884</v>
      </c>
      <c r="E6" s="9" t="s">
        <v>885</v>
      </c>
      <c r="F6" s="27" t="s">
        <v>886</v>
      </c>
      <c r="G6" s="27" t="s">
        <v>887</v>
      </c>
      <c r="H6" s="27"/>
      <c r="I6" s="43"/>
      <c r="J6" s="27"/>
      <c r="K6" s="27" t="s">
        <v>20</v>
      </c>
      <c r="L6" s="27" t="s">
        <v>33</v>
      </c>
      <c r="M6" s="27" t="s">
        <v>6</v>
      </c>
      <c r="N6" s="37">
        <f ca="1">+IF(Tabla225[[#This Row],[DÍAS PENDIENTES DE EJECUCIÓN]]&lt;=0,1,($Q$1-Tabla225[[#This Row],[FECHA ACTA DE INICIO]])/(Tabla225[[#This Row],[FECHA DE TERMINACIÓN  DEL CONTRATO ]]-Tabla225[[#This Row],[FECHA ACTA DE INICIO]]))</f>
        <v>1</v>
      </c>
      <c r="O6" s="10">
        <f>341915955+Tabla225[[#This Row],[ADICIONES ]]</f>
        <v>523610480</v>
      </c>
      <c r="P6" s="7">
        <v>44770</v>
      </c>
      <c r="Q6" s="27" t="s">
        <v>888</v>
      </c>
      <c r="R6" s="9">
        <f ca="1">+IF(Tabla225[[#This Row],[ESTADO ACTUAL DEL CONTRATO ]]="LIQUIDADO","OK",Tabla225[[#This Row],[FECHA DE TERMINACIÓN  DEL CONTRATO ]]-$Q$1)</f>
        <v>-120</v>
      </c>
      <c r="S6" s="7">
        <v>45377</v>
      </c>
      <c r="T6" s="27"/>
      <c r="U6" s="27" t="s">
        <v>2152</v>
      </c>
      <c r="V6" s="27" t="s">
        <v>2151</v>
      </c>
      <c r="W6" s="52">
        <v>181694525</v>
      </c>
      <c r="X6" s="27" t="s">
        <v>111</v>
      </c>
      <c r="Y6" s="27" t="s">
        <v>39</v>
      </c>
      <c r="Z6" s="27" t="s">
        <v>101</v>
      </c>
      <c r="AA6" s="27" t="s">
        <v>1998</v>
      </c>
      <c r="AB6" s="27"/>
      <c r="AC6" s="27"/>
      <c r="AD6" s="27"/>
      <c r="AE6" s="27"/>
      <c r="AF6" s="29" t="s">
        <v>99</v>
      </c>
      <c r="AG6" s="30" t="s">
        <v>889</v>
      </c>
      <c r="AH6" s="29" t="s">
        <v>99</v>
      </c>
      <c r="AI6" s="6">
        <v>44727</v>
      </c>
      <c r="AJ6" s="29" t="s">
        <v>99</v>
      </c>
      <c r="AK6" s="7">
        <f>+Tabla225[[#This Row],[FECHA DE TERMINACIÓN  DEL CONTRATO ]]+120</f>
        <v>45497</v>
      </c>
      <c r="AL6" s="7">
        <f>+Tabla225[[#This Row],[OPORTUNIDAD PARA LIQUIDADAR BILATERALMENTE]]+60</f>
        <v>45557</v>
      </c>
      <c r="AM6" s="7">
        <f>+Tabla225[[#This Row],[OPORTUNIDAD PARA LIQUIDAR UNILATERALMENTE]]+720</f>
        <v>46277</v>
      </c>
      <c r="AN6" s="27" t="s">
        <v>99</v>
      </c>
    </row>
    <row r="7" spans="1:40" ht="90" x14ac:dyDescent="0.25">
      <c r="A7" s="27" t="s">
        <v>86</v>
      </c>
      <c r="B7" s="27" t="s">
        <v>1968</v>
      </c>
      <c r="C7" s="7">
        <v>44958</v>
      </c>
      <c r="D7" s="27" t="s">
        <v>1472</v>
      </c>
      <c r="E7" s="9" t="s">
        <v>1970</v>
      </c>
      <c r="F7" s="27" t="s">
        <v>1969</v>
      </c>
      <c r="G7" s="27" t="s">
        <v>1971</v>
      </c>
      <c r="H7" s="27"/>
      <c r="I7" s="43"/>
      <c r="J7" s="27"/>
      <c r="K7" s="27" t="s">
        <v>4</v>
      </c>
      <c r="L7" s="27" t="s">
        <v>9</v>
      </c>
      <c r="M7" s="27" t="s">
        <v>18</v>
      </c>
      <c r="N7" s="37">
        <f ca="1">+IF(Tabla225[[#This Row],[DÍAS PENDIENTES DE EJECUCIÓN]]&lt;=0,1,($Q$1-Tabla225[[#This Row],[FECHA ACTA DE INICIO]])/(Tabla225[[#This Row],[FECHA DE TERMINACIÓN  DEL CONTRATO ]]-Tabla225[[#This Row],[FECHA ACTA DE INICIO]]))</f>
        <v>1</v>
      </c>
      <c r="O7" s="10">
        <f>309577455+Tabla225[[#This Row],[ADICIONES ]]</f>
        <v>309577455</v>
      </c>
      <c r="P7" s="7">
        <v>44958</v>
      </c>
      <c r="Q7" s="27" t="s">
        <v>1967</v>
      </c>
      <c r="R7" s="9">
        <f ca="1">+IF(Tabla225[[#This Row],[ESTADO ACTUAL DEL CONTRATO ]]="LIQUIDADO","OK",Tabla225[[#This Row],[FECHA DE TERMINACIÓN  DEL CONTRATO ]]-$Q$1)</f>
        <v>-175</v>
      </c>
      <c r="S7" s="7">
        <v>45322</v>
      </c>
      <c r="T7" s="27"/>
      <c r="U7" s="27" t="s">
        <v>2141</v>
      </c>
      <c r="V7" s="29" t="s">
        <v>99</v>
      </c>
      <c r="W7" s="49">
        <v>0</v>
      </c>
      <c r="X7" s="27" t="s">
        <v>855</v>
      </c>
      <c r="Y7" s="27" t="s">
        <v>44</v>
      </c>
      <c r="Z7" s="27" t="s">
        <v>101</v>
      </c>
      <c r="AA7" s="29" t="s">
        <v>99</v>
      </c>
      <c r="AB7" s="27"/>
      <c r="AC7" s="27"/>
      <c r="AD7" s="27"/>
      <c r="AE7" s="27"/>
      <c r="AF7" s="29" t="s">
        <v>99</v>
      </c>
      <c r="AG7" s="30" t="s">
        <v>1972</v>
      </c>
      <c r="AH7" s="29" t="s">
        <v>99</v>
      </c>
      <c r="AI7" s="6">
        <v>44958</v>
      </c>
      <c r="AJ7" s="29" t="s">
        <v>99</v>
      </c>
      <c r="AK7" s="7">
        <f>+Tabla225[[#This Row],[FECHA DE TERMINACIÓN  DEL CONTRATO ]]+120</f>
        <v>45442</v>
      </c>
      <c r="AL7" s="7">
        <f>+Tabla225[[#This Row],[OPORTUNIDAD PARA LIQUIDADAR BILATERALMENTE]]+60</f>
        <v>45502</v>
      </c>
      <c r="AM7" s="7">
        <f>+Tabla225[[#This Row],[OPORTUNIDAD PARA LIQUIDAR UNILATERALMENTE]]+720</f>
        <v>46222</v>
      </c>
      <c r="AN7" s="27" t="s">
        <v>99</v>
      </c>
    </row>
    <row r="8" spans="1:40" ht="105" x14ac:dyDescent="0.25">
      <c r="A8" s="27" t="s">
        <v>86</v>
      </c>
      <c r="B8" s="27" t="s">
        <v>1973</v>
      </c>
      <c r="C8" s="7">
        <v>44958</v>
      </c>
      <c r="D8" s="27" t="s">
        <v>1468</v>
      </c>
      <c r="E8" s="9" t="s">
        <v>1469</v>
      </c>
      <c r="F8" s="27" t="s">
        <v>311</v>
      </c>
      <c r="G8" s="27" t="s">
        <v>1974</v>
      </c>
      <c r="H8" s="27"/>
      <c r="I8" s="43"/>
      <c r="J8" s="27"/>
      <c r="K8" s="27" t="s">
        <v>4</v>
      </c>
      <c r="L8" s="27" t="s">
        <v>9</v>
      </c>
      <c r="M8" s="27" t="s">
        <v>18</v>
      </c>
      <c r="N8" s="37">
        <f ca="1">+IF(Tabla225[[#This Row],[DÍAS PENDIENTES DE EJECUCIÓN]]&lt;=0,1,($Q$1-Tabla225[[#This Row],[FECHA ACTA DE INICIO]])/(Tabla225[[#This Row],[FECHA DE TERMINACIÓN  DEL CONTRATO ]]-Tabla225[[#This Row],[FECHA ACTA DE INICIO]]))</f>
        <v>1</v>
      </c>
      <c r="O8" s="10">
        <f>38602934+Tabla225[[#This Row],[ADICIONES ]]</f>
        <v>42112292</v>
      </c>
      <c r="P8" s="7">
        <v>44959</v>
      </c>
      <c r="Q8" s="27" t="s">
        <v>1967</v>
      </c>
      <c r="R8" s="9">
        <f ca="1">+IF(Tabla225[[#This Row],[ESTADO ACTUAL DEL CONTRATO ]]="LIQUIDADO","OK",Tabla225[[#This Row],[FECHA DE TERMINACIÓN  DEL CONTRATO ]]-$Q$1)</f>
        <v>-175</v>
      </c>
      <c r="S8" s="7">
        <v>45322</v>
      </c>
      <c r="T8" s="27"/>
      <c r="U8" s="27" t="s">
        <v>2136</v>
      </c>
      <c r="V8" s="29" t="s">
        <v>99</v>
      </c>
      <c r="W8" s="49">
        <v>3509358</v>
      </c>
      <c r="X8" s="27" t="s">
        <v>1952</v>
      </c>
      <c r="Y8" s="27" t="s">
        <v>42</v>
      </c>
      <c r="Z8" s="27" t="s">
        <v>101</v>
      </c>
      <c r="AA8" s="29" t="s">
        <v>99</v>
      </c>
      <c r="AB8" s="27"/>
      <c r="AC8" s="27"/>
      <c r="AD8" s="27"/>
      <c r="AE8" s="27"/>
      <c r="AF8" s="29" t="s">
        <v>99</v>
      </c>
      <c r="AG8" s="30" t="s">
        <v>1975</v>
      </c>
      <c r="AH8" s="29" t="s">
        <v>99</v>
      </c>
      <c r="AI8" s="6">
        <v>44958</v>
      </c>
      <c r="AJ8" s="29" t="s">
        <v>99</v>
      </c>
      <c r="AK8" s="7">
        <f>+Tabla225[[#This Row],[FECHA DE TERMINACIÓN  DEL CONTRATO ]]+120</f>
        <v>45442</v>
      </c>
      <c r="AL8" s="7">
        <f>+Tabla225[[#This Row],[OPORTUNIDAD PARA LIQUIDADAR BILATERALMENTE]]+60</f>
        <v>45502</v>
      </c>
      <c r="AM8" s="7">
        <f>+Tabla225[[#This Row],[OPORTUNIDAD PARA LIQUIDAR UNILATERALMENTE]]+720</f>
        <v>46222</v>
      </c>
      <c r="AN8" s="27" t="s">
        <v>99</v>
      </c>
    </row>
    <row r="9" spans="1:40" ht="270" x14ac:dyDescent="0.25">
      <c r="A9" s="27" t="s">
        <v>86</v>
      </c>
      <c r="B9" s="27" t="s">
        <v>1977</v>
      </c>
      <c r="C9" s="7">
        <v>44963</v>
      </c>
      <c r="D9" s="27" t="s">
        <v>1976</v>
      </c>
      <c r="E9" s="9" t="s">
        <v>1980</v>
      </c>
      <c r="F9" s="27" t="s">
        <v>1979</v>
      </c>
      <c r="G9" s="27" t="s">
        <v>1978</v>
      </c>
      <c r="H9" s="27"/>
      <c r="I9" s="43"/>
      <c r="J9" s="27"/>
      <c r="K9" s="27" t="s">
        <v>16</v>
      </c>
      <c r="L9" s="27" t="s">
        <v>13</v>
      </c>
      <c r="M9" s="27" t="s">
        <v>18</v>
      </c>
      <c r="N9" s="37">
        <f ca="1">+IF(Tabla225[[#This Row],[DÍAS PENDIENTES DE EJECUCIÓN]]&lt;=0,1,($Q$1-Tabla225[[#This Row],[FECHA ACTA DE INICIO]])/(Tabla225[[#This Row],[FECHA DE TERMINACIÓN  DEL CONTRATO ]]-Tabla225[[#This Row],[FECHA ACTA DE INICIO]]))</f>
        <v>1</v>
      </c>
      <c r="O9" s="10">
        <v>162877000</v>
      </c>
      <c r="P9" s="7">
        <v>44963</v>
      </c>
      <c r="Q9" s="27" t="s">
        <v>1967</v>
      </c>
      <c r="R9" s="9">
        <f ca="1">+IF(Tabla225[[#This Row],[ESTADO ACTUAL DEL CONTRATO ]]="LIQUIDADO","OK",Tabla225[[#This Row],[FECHA DE TERMINACIÓN  DEL CONTRATO ]]-$Q$1)</f>
        <v>-146</v>
      </c>
      <c r="S9" s="7">
        <v>45351</v>
      </c>
      <c r="T9" s="29"/>
      <c r="U9" s="27" t="s">
        <v>2137</v>
      </c>
      <c r="V9" s="27" t="s">
        <v>2138</v>
      </c>
      <c r="W9" s="29" t="s">
        <v>99</v>
      </c>
      <c r="X9" s="27" t="s">
        <v>855</v>
      </c>
      <c r="Y9" s="27" t="s">
        <v>44</v>
      </c>
      <c r="Z9" s="27" t="s">
        <v>101</v>
      </c>
      <c r="AA9" s="29" t="s">
        <v>99</v>
      </c>
      <c r="AB9" s="27"/>
      <c r="AC9" s="27"/>
      <c r="AD9" s="27"/>
      <c r="AE9" s="27"/>
      <c r="AF9" s="29" t="s">
        <v>99</v>
      </c>
      <c r="AG9" s="30" t="s">
        <v>1981</v>
      </c>
      <c r="AH9" s="29" t="s">
        <v>99</v>
      </c>
      <c r="AI9" s="6">
        <v>44944</v>
      </c>
      <c r="AJ9" s="29" t="s">
        <v>99</v>
      </c>
      <c r="AK9" s="7">
        <f>+Tabla225[[#This Row],[FECHA DE TERMINACIÓN  DEL CONTRATO ]]+120</f>
        <v>45471</v>
      </c>
      <c r="AL9" s="7">
        <f>+Tabla225[[#This Row],[OPORTUNIDAD PARA LIQUIDADAR BILATERALMENTE]]+60</f>
        <v>45531</v>
      </c>
      <c r="AM9" s="7">
        <f>+Tabla225[[#This Row],[OPORTUNIDAD PARA LIQUIDAR UNILATERALMENTE]]+720</f>
        <v>46251</v>
      </c>
      <c r="AN9" s="27" t="s">
        <v>99</v>
      </c>
    </row>
    <row r="10" spans="1:40" ht="45" x14ac:dyDescent="0.25">
      <c r="A10" s="27" t="s">
        <v>86</v>
      </c>
      <c r="B10" s="27" t="s">
        <v>1992</v>
      </c>
      <c r="C10" s="7">
        <v>45012</v>
      </c>
      <c r="D10" s="27" t="s">
        <v>1993</v>
      </c>
      <c r="E10" s="9" t="s">
        <v>89</v>
      </c>
      <c r="F10" s="27" t="s">
        <v>1996</v>
      </c>
      <c r="G10" s="27" t="s">
        <v>1994</v>
      </c>
      <c r="H10" s="27"/>
      <c r="I10" s="43"/>
      <c r="J10" s="27"/>
      <c r="K10" s="27" t="s">
        <v>4</v>
      </c>
      <c r="L10" s="27" t="s">
        <v>5</v>
      </c>
      <c r="M10" s="27" t="s">
        <v>6</v>
      </c>
      <c r="N10" s="37">
        <f ca="1">+IF(Tabla225[[#This Row],[DÍAS PENDIENTES DE EJECUCIÓN]]&lt;=0,1,($Q$1-Tabla225[[#This Row],[FECHA ACTA DE INICIO]])/(Tabla225[[#This Row],[FECHA DE TERMINACIÓN  DEL CONTRATO ]]-Tabla225[[#This Row],[FECHA ACTA DE INICIO]]))</f>
        <v>0.78644067796610173</v>
      </c>
      <c r="O10" s="10">
        <v>36132415844</v>
      </c>
      <c r="P10" s="7">
        <v>45033</v>
      </c>
      <c r="Q10" s="27" t="s">
        <v>1997</v>
      </c>
      <c r="R10" s="9">
        <f ca="1">+IF(Tabla225[[#This Row],[ESTADO ACTUAL DEL CONTRATO ]]="LIQUIDADO","OK",Tabla225[[#This Row],[FECHA DE TERMINACIÓN  DEL CONTRATO ]]-$Q$1)</f>
        <v>126</v>
      </c>
      <c r="S10" s="7">
        <v>45623</v>
      </c>
      <c r="T10" s="27"/>
      <c r="U10" s="29" t="s">
        <v>99</v>
      </c>
      <c r="V10" s="29" t="s">
        <v>99</v>
      </c>
      <c r="W10" s="29" t="s">
        <v>99</v>
      </c>
      <c r="X10" s="27" t="s">
        <v>111</v>
      </c>
      <c r="Y10" s="27" t="s">
        <v>7</v>
      </c>
      <c r="Z10" s="27"/>
      <c r="AA10" s="27" t="s">
        <v>1998</v>
      </c>
      <c r="AB10" s="27"/>
      <c r="AC10" s="27"/>
      <c r="AD10" s="27"/>
      <c r="AE10" s="27"/>
      <c r="AF10" s="29" t="s">
        <v>99</v>
      </c>
      <c r="AG10" s="30" t="s">
        <v>1995</v>
      </c>
      <c r="AH10" s="29" t="s">
        <v>99</v>
      </c>
      <c r="AI10" s="6">
        <v>45009</v>
      </c>
      <c r="AJ10" s="29" t="s">
        <v>99</v>
      </c>
      <c r="AK10" s="7">
        <f>+Tabla225[[#This Row],[FECHA DE TERMINACIÓN  DEL CONTRATO ]]+120</f>
        <v>45743</v>
      </c>
      <c r="AL10" s="7">
        <f>+Tabla225[[#This Row],[OPORTUNIDAD PARA LIQUIDADAR BILATERALMENTE]]+60</f>
        <v>45803</v>
      </c>
      <c r="AM10" s="7">
        <f>+Tabla225[[#This Row],[OPORTUNIDAD PARA LIQUIDAR UNILATERALMENTE]]+720</f>
        <v>46523</v>
      </c>
      <c r="AN10" s="27" t="s">
        <v>99</v>
      </c>
    </row>
    <row r="11" spans="1:40" ht="180" x14ac:dyDescent="0.25">
      <c r="A11" s="27" t="s">
        <v>86</v>
      </c>
      <c r="B11" s="27" t="s">
        <v>1999</v>
      </c>
      <c r="C11" s="7">
        <v>45013</v>
      </c>
      <c r="D11" s="27" t="s">
        <v>2001</v>
      </c>
      <c r="E11" s="9" t="s">
        <v>163</v>
      </c>
      <c r="F11" s="27" t="s">
        <v>2002</v>
      </c>
      <c r="G11" s="27" t="s">
        <v>2000</v>
      </c>
      <c r="H11" s="27"/>
      <c r="I11" s="43"/>
      <c r="J11" s="27"/>
      <c r="K11" s="27" t="s">
        <v>16</v>
      </c>
      <c r="L11" s="27" t="s">
        <v>17</v>
      </c>
      <c r="M11" s="27" t="s">
        <v>6</v>
      </c>
      <c r="N11" s="37">
        <f ca="1">+IF(Tabla225[[#This Row],[DÍAS PENDIENTES DE EJECUCIÓN]]&lt;=0,1,($Q$1-Tabla225[[#This Row],[FECHA ACTA DE INICIO]])/(Tabla225[[#This Row],[FECHA DE TERMINACIÓN  DEL CONTRATO ]]-Tabla225[[#This Row],[FECHA ACTA DE INICIO]]))</f>
        <v>1</v>
      </c>
      <c r="O11" s="10">
        <v>58847880</v>
      </c>
      <c r="P11" s="7">
        <v>45020</v>
      </c>
      <c r="Q11" s="27" t="s">
        <v>2391</v>
      </c>
      <c r="R11" s="9">
        <f ca="1">+IF(Tabla225[[#This Row],[ESTADO ACTUAL DEL CONTRATO ]]="LIQUIDADO","OK",Tabla225[[#This Row],[FECHA DE TERMINACIÓN  DEL CONTRATO ]]-$Q$1)</f>
        <v>-70</v>
      </c>
      <c r="S11" s="7">
        <v>45427</v>
      </c>
      <c r="T11" s="27"/>
      <c r="U11" s="27" t="s">
        <v>2390</v>
      </c>
      <c r="V11" s="29" t="s">
        <v>99</v>
      </c>
      <c r="W11" s="55">
        <v>15405711</v>
      </c>
      <c r="X11" s="27" t="s">
        <v>2003</v>
      </c>
      <c r="Y11" s="27" t="s">
        <v>29</v>
      </c>
      <c r="Z11" s="27" t="s">
        <v>101</v>
      </c>
      <c r="AA11" s="27" t="s">
        <v>1953</v>
      </c>
      <c r="AB11" s="27"/>
      <c r="AC11" s="27"/>
      <c r="AD11" s="27"/>
      <c r="AE11" s="27"/>
      <c r="AF11" s="29" t="s">
        <v>99</v>
      </c>
      <c r="AG11" s="30" t="s">
        <v>2004</v>
      </c>
      <c r="AH11" s="29" t="s">
        <v>99</v>
      </c>
      <c r="AI11" s="6">
        <v>44999</v>
      </c>
      <c r="AJ11" s="29" t="s">
        <v>99</v>
      </c>
      <c r="AK11" s="7">
        <f>+Tabla225[[#This Row],[FECHA DE TERMINACIÓN  DEL CONTRATO ]]+120</f>
        <v>45547</v>
      </c>
      <c r="AL11" s="7">
        <f>+Tabla225[[#This Row],[OPORTUNIDAD PARA LIQUIDADAR BILATERALMENTE]]+60</f>
        <v>45607</v>
      </c>
      <c r="AM11" s="7">
        <f>+Tabla225[[#This Row],[OPORTUNIDAD PARA LIQUIDAR UNILATERALMENTE]]+720</f>
        <v>46327</v>
      </c>
      <c r="AN11" s="27" t="s">
        <v>99</v>
      </c>
    </row>
    <row r="12" spans="1:40" ht="180" x14ac:dyDescent="0.25">
      <c r="A12" s="27" t="s">
        <v>86</v>
      </c>
      <c r="B12" s="27" t="s">
        <v>2005</v>
      </c>
      <c r="C12" s="7">
        <v>45036</v>
      </c>
      <c r="D12" s="27" t="s">
        <v>2007</v>
      </c>
      <c r="E12" s="9">
        <v>901158838</v>
      </c>
      <c r="F12" s="27" t="s">
        <v>2008</v>
      </c>
      <c r="G12" s="27" t="s">
        <v>2006</v>
      </c>
      <c r="H12" s="27"/>
      <c r="I12" s="43"/>
      <c r="J12" s="27"/>
      <c r="K12" s="27" t="s">
        <v>16</v>
      </c>
      <c r="L12" s="27" t="s">
        <v>9</v>
      </c>
      <c r="M12" s="27" t="s">
        <v>18</v>
      </c>
      <c r="N12" s="37">
        <f ca="1">+IF(Tabla225[[#This Row],[DÍAS PENDIENTES DE EJECUCIÓN]]&lt;=0,1,($Q$1-Tabla225[[#This Row],[FECHA ACTA DE INICIO]])/(Tabla225[[#This Row],[FECHA DE TERMINACIÓN  DEL CONTRATO ]]-Tabla225[[#This Row],[FECHA ACTA DE INICIO]]))</f>
        <v>1</v>
      </c>
      <c r="O12" s="10">
        <v>89366103</v>
      </c>
      <c r="P12" s="7">
        <v>45036</v>
      </c>
      <c r="Q12" s="27" t="s">
        <v>1967</v>
      </c>
      <c r="R12" s="9">
        <f ca="1">+IF(Tabla225[[#This Row],[ESTADO ACTUAL DEL CONTRATO ]]="LIQUIDADO","OK",Tabla225[[#This Row],[FECHA DE TERMINACIÓN  DEL CONTRATO ]]-$Q$1)</f>
        <v>-115</v>
      </c>
      <c r="S12" s="7">
        <v>45382</v>
      </c>
      <c r="T12" s="27"/>
      <c r="U12" s="27" t="s">
        <v>2392</v>
      </c>
      <c r="V12" s="29" t="s">
        <v>99</v>
      </c>
      <c r="W12" s="55">
        <v>35760000</v>
      </c>
      <c r="X12" s="27" t="s">
        <v>855</v>
      </c>
      <c r="Y12" s="27" t="s">
        <v>42</v>
      </c>
      <c r="Z12" s="27" t="s">
        <v>101</v>
      </c>
      <c r="AA12" s="27" t="s">
        <v>1990</v>
      </c>
      <c r="AB12" s="27"/>
      <c r="AC12" s="27"/>
      <c r="AD12" s="27"/>
      <c r="AE12" s="27"/>
      <c r="AF12" s="29" t="s">
        <v>99</v>
      </c>
      <c r="AG12" s="30" t="s">
        <v>2026</v>
      </c>
      <c r="AH12" s="29" t="s">
        <v>99</v>
      </c>
      <c r="AI12" s="6">
        <v>45014</v>
      </c>
      <c r="AJ12" s="29" t="s">
        <v>99</v>
      </c>
      <c r="AK12" s="7">
        <f>+Tabla225[[#This Row],[FECHA DE TERMINACIÓN  DEL CONTRATO ]]+120</f>
        <v>45502</v>
      </c>
      <c r="AL12" s="7">
        <f>+Tabla225[[#This Row],[OPORTUNIDAD PARA LIQUIDADAR BILATERALMENTE]]+60</f>
        <v>45562</v>
      </c>
      <c r="AM12" s="7">
        <f>+Tabla225[[#This Row],[OPORTUNIDAD PARA LIQUIDAR UNILATERALMENTE]]+720</f>
        <v>46282</v>
      </c>
      <c r="AN12" s="27" t="s">
        <v>99</v>
      </c>
    </row>
    <row r="13" spans="1:40" ht="60" x14ac:dyDescent="0.25">
      <c r="A13" s="27" t="s">
        <v>86</v>
      </c>
      <c r="B13" s="27" t="s">
        <v>2031</v>
      </c>
      <c r="C13" s="7">
        <v>45111</v>
      </c>
      <c r="D13" s="27" t="s">
        <v>2029</v>
      </c>
      <c r="E13" s="9">
        <v>10023750</v>
      </c>
      <c r="F13" s="27" t="s">
        <v>2030</v>
      </c>
      <c r="G13" s="27" t="s">
        <v>2033</v>
      </c>
      <c r="H13" s="27"/>
      <c r="I13" s="43"/>
      <c r="J13" s="27"/>
      <c r="K13" s="27" t="s">
        <v>4</v>
      </c>
      <c r="L13" s="27" t="s">
        <v>27</v>
      </c>
      <c r="M13" s="27" t="s">
        <v>18</v>
      </c>
      <c r="N13" s="37">
        <f ca="1">+IF(Tabla225[[#This Row],[DÍAS PENDIENTES DE EJECUCIÓN]]&lt;=0,1,($Q$1-Tabla225[[#This Row],[FECHA ACTA DE INICIO]])/(Tabla225[[#This Row],[FECHA DE TERMINACIÓN  DEL CONTRATO ]]-Tabla225[[#This Row],[FECHA ACTA DE INICIO]]))</f>
        <v>1</v>
      </c>
      <c r="O13" s="10">
        <f>44500000+Tabla225[[#This Row],[ADICIONES ]]</f>
        <v>59500000</v>
      </c>
      <c r="P13" s="7">
        <v>45111</v>
      </c>
      <c r="Q13" s="27" t="s">
        <v>2034</v>
      </c>
      <c r="R13" s="9">
        <f ca="1">+IF(Tabla225[[#This Row],[ESTADO ACTUAL DEL CONTRATO ]]="LIQUIDADO","OK",Tabla225[[#This Row],[FECHA DE TERMINACIÓN  DEL CONTRATO ]]-$Q$1)</f>
        <v>-146</v>
      </c>
      <c r="S13" s="7">
        <v>45351</v>
      </c>
      <c r="T13" s="27"/>
      <c r="U13" s="27" t="s">
        <v>2142</v>
      </c>
      <c r="V13" s="29" t="s">
        <v>99</v>
      </c>
      <c r="W13" s="49">
        <v>15000000</v>
      </c>
      <c r="X13" s="27" t="s">
        <v>1952</v>
      </c>
      <c r="Y13" s="27" t="s">
        <v>37</v>
      </c>
      <c r="Z13" s="27" t="s">
        <v>2032</v>
      </c>
      <c r="AA13" s="27" t="s">
        <v>99</v>
      </c>
      <c r="AB13" s="27"/>
      <c r="AC13" s="27"/>
      <c r="AD13" s="27"/>
      <c r="AE13" s="27"/>
      <c r="AF13" s="29" t="s">
        <v>99</v>
      </c>
      <c r="AG13" s="30" t="s">
        <v>2035</v>
      </c>
      <c r="AH13" s="29" t="s">
        <v>99</v>
      </c>
      <c r="AI13" s="6">
        <v>45111</v>
      </c>
      <c r="AJ13" s="29" t="s">
        <v>99</v>
      </c>
      <c r="AK13" s="7">
        <f>+Tabla225[[#This Row],[FECHA DE TERMINACIÓN  DEL CONTRATO ]]+120</f>
        <v>45471</v>
      </c>
      <c r="AL13" s="7">
        <f>+Tabla225[[#This Row],[OPORTUNIDAD PARA LIQUIDADAR BILATERALMENTE]]+60</f>
        <v>45531</v>
      </c>
      <c r="AM13" s="7">
        <f>+Tabla225[[#This Row],[OPORTUNIDAD PARA LIQUIDAR UNILATERALMENTE]]+720</f>
        <v>46251</v>
      </c>
      <c r="AN13" s="27" t="s">
        <v>99</v>
      </c>
    </row>
    <row r="14" spans="1:40" ht="105" x14ac:dyDescent="0.25">
      <c r="A14" s="27" t="s">
        <v>86</v>
      </c>
      <c r="B14" s="27" t="s">
        <v>2037</v>
      </c>
      <c r="C14" s="7">
        <v>45126</v>
      </c>
      <c r="D14" s="27" t="s">
        <v>1464</v>
      </c>
      <c r="E14" s="9" t="s">
        <v>1963</v>
      </c>
      <c r="F14" s="27" t="s">
        <v>2038</v>
      </c>
      <c r="G14" s="27" t="s">
        <v>2039</v>
      </c>
      <c r="H14" s="27"/>
      <c r="I14" s="43"/>
      <c r="J14" s="27"/>
      <c r="K14" s="27" t="s">
        <v>4</v>
      </c>
      <c r="L14" s="27" t="s">
        <v>9</v>
      </c>
      <c r="M14" s="27" t="s">
        <v>18</v>
      </c>
      <c r="N14" s="37">
        <f ca="1">+IF(Tabla225[[#This Row],[DÍAS PENDIENTES DE EJECUCIÓN]]&lt;=0,1,($Q$1-Tabla225[[#This Row],[FECHA ACTA DE INICIO]])/(Tabla225[[#This Row],[FECHA DE TERMINACIÓN  DEL CONTRATO ]]-Tabla225[[#This Row],[FECHA ACTA DE INICIO]]))</f>
        <v>1</v>
      </c>
      <c r="O14" s="10">
        <f>120008958+Tabla225[[#This Row],[ADICIONES ]]</f>
        <v>135152931</v>
      </c>
      <c r="P14" s="7">
        <v>45126</v>
      </c>
      <c r="Q14" s="27" t="s">
        <v>2040</v>
      </c>
      <c r="R14" s="9">
        <f ca="1">+IF(Tabla225[[#This Row],[ESTADO ACTUAL DEL CONTRATO ]]="LIQUIDADO","OK",Tabla225[[#This Row],[FECHA DE TERMINACIÓN  DEL CONTRATO ]]-$Q$1)</f>
        <v>-175</v>
      </c>
      <c r="S14" s="7">
        <v>45322</v>
      </c>
      <c r="T14" s="27"/>
      <c r="U14" s="27" t="s">
        <v>2135</v>
      </c>
      <c r="V14" s="29" t="s">
        <v>99</v>
      </c>
      <c r="W14" s="54">
        <v>15143973</v>
      </c>
      <c r="X14" s="27" t="s">
        <v>1952</v>
      </c>
      <c r="Y14" s="27" t="s">
        <v>42</v>
      </c>
      <c r="Z14" s="27" t="s">
        <v>101</v>
      </c>
      <c r="AA14" s="27" t="s">
        <v>99</v>
      </c>
      <c r="AB14" s="27"/>
      <c r="AC14" s="27"/>
      <c r="AD14" s="27"/>
      <c r="AE14" s="27"/>
      <c r="AF14" s="29" t="s">
        <v>99</v>
      </c>
      <c r="AG14" s="30" t="s">
        <v>2041</v>
      </c>
      <c r="AH14" s="29" t="s">
        <v>99</v>
      </c>
      <c r="AI14" s="6">
        <v>45126</v>
      </c>
      <c r="AJ14" s="29" t="s">
        <v>99</v>
      </c>
      <c r="AK14" s="7">
        <f>+Tabla225[[#This Row],[FECHA DE TERMINACIÓN  DEL CONTRATO ]]+120</f>
        <v>45442</v>
      </c>
      <c r="AL14" s="7">
        <f>+Tabla225[[#This Row],[OPORTUNIDAD PARA LIQUIDADAR BILATERALMENTE]]+60</f>
        <v>45502</v>
      </c>
      <c r="AM14" s="7">
        <f>+Tabla225[[#This Row],[OPORTUNIDAD PARA LIQUIDAR UNILATERALMENTE]]+720</f>
        <v>46222</v>
      </c>
      <c r="AN14" s="27" t="s">
        <v>99</v>
      </c>
    </row>
    <row r="15" spans="1:40" ht="60" x14ac:dyDescent="0.25">
      <c r="A15" s="27" t="s">
        <v>86</v>
      </c>
      <c r="B15" s="27" t="s">
        <v>2045</v>
      </c>
      <c r="C15" s="7">
        <v>45148</v>
      </c>
      <c r="D15" s="27" t="s">
        <v>1940</v>
      </c>
      <c r="E15" s="9">
        <v>43922875</v>
      </c>
      <c r="F15" s="27" t="s">
        <v>2013</v>
      </c>
      <c r="G15" s="27" t="s">
        <v>2062</v>
      </c>
      <c r="H15" s="27"/>
      <c r="I15" s="43"/>
      <c r="J15" s="27"/>
      <c r="K15" s="27" t="s">
        <v>4</v>
      </c>
      <c r="L15" s="27" t="s">
        <v>27</v>
      </c>
      <c r="M15" s="27" t="s">
        <v>18</v>
      </c>
      <c r="N15" s="37">
        <f ca="1">+IF(Tabla225[[#This Row],[DÍAS PENDIENTES DE EJECUCIÓN]]&lt;=0,1,($Q$1-Tabla225[[#This Row],[FECHA ACTA DE INICIO]])/(Tabla225[[#This Row],[FECHA DE TERMINACIÓN  DEL CONTRATO ]]-Tabla225[[#This Row],[FECHA ACTA DE INICIO]]))</f>
        <v>1</v>
      </c>
      <c r="O15" s="10">
        <f>30489137.1333333+Tabla225[[#This Row],[ADICIONES ]]</f>
        <v>43371871.133333296</v>
      </c>
      <c r="P15" s="7">
        <v>45148</v>
      </c>
      <c r="Q15" s="27" t="s">
        <v>2076</v>
      </c>
      <c r="R15" s="9">
        <f ca="1">+IF(Tabla225[[#This Row],[ESTADO ACTUAL DEL CONTRATO ]]="LIQUIDADO","OK",Tabla225[[#This Row],[FECHA DE TERMINACIÓN  DEL CONTRATO ]]-$Q$1)</f>
        <v>-146</v>
      </c>
      <c r="S15" s="7">
        <v>45351</v>
      </c>
      <c r="T15" s="27"/>
      <c r="U15" s="27" t="s">
        <v>2145</v>
      </c>
      <c r="V15" s="29" t="s">
        <v>99</v>
      </c>
      <c r="W15" s="49">
        <v>12882734</v>
      </c>
      <c r="X15" s="27" t="s">
        <v>855</v>
      </c>
      <c r="Y15" s="27" t="s">
        <v>32</v>
      </c>
      <c r="Z15" s="27" t="s">
        <v>101</v>
      </c>
      <c r="AA15" s="27"/>
      <c r="AB15" s="27"/>
      <c r="AC15" s="27"/>
      <c r="AD15" s="27"/>
      <c r="AE15" s="27"/>
      <c r="AF15" s="29" t="s">
        <v>99</v>
      </c>
      <c r="AG15" s="30" t="s">
        <v>2077</v>
      </c>
      <c r="AH15" s="29" t="s">
        <v>99</v>
      </c>
      <c r="AI15" s="6">
        <v>45148</v>
      </c>
      <c r="AJ15" s="29" t="s">
        <v>99</v>
      </c>
      <c r="AK15" s="7">
        <f>+Tabla225[[#This Row],[FECHA DE TERMINACIÓN  DEL CONTRATO ]]+120</f>
        <v>45471</v>
      </c>
      <c r="AL15" s="7">
        <f>+Tabla225[[#This Row],[OPORTUNIDAD PARA LIQUIDADAR BILATERALMENTE]]+60</f>
        <v>45531</v>
      </c>
      <c r="AM15" s="7">
        <f>+Tabla225[[#This Row],[OPORTUNIDAD PARA LIQUIDAR UNILATERALMENTE]]+720</f>
        <v>46251</v>
      </c>
      <c r="AN15" s="27" t="s">
        <v>99</v>
      </c>
    </row>
    <row r="16" spans="1:40" ht="60" x14ac:dyDescent="0.25">
      <c r="A16" s="27" t="s">
        <v>86</v>
      </c>
      <c r="B16" s="27" t="s">
        <v>2046</v>
      </c>
      <c r="C16" s="7">
        <v>45148</v>
      </c>
      <c r="D16" s="27" t="s">
        <v>778</v>
      </c>
      <c r="E16" s="9">
        <v>1017182029</v>
      </c>
      <c r="F16" s="27" t="s">
        <v>2023</v>
      </c>
      <c r="G16" s="27" t="s">
        <v>2063</v>
      </c>
      <c r="H16" s="27"/>
      <c r="I16" s="43"/>
      <c r="J16" s="27"/>
      <c r="K16" s="27" t="s">
        <v>4</v>
      </c>
      <c r="L16" s="27" t="s">
        <v>27</v>
      </c>
      <c r="M16" s="27" t="s">
        <v>18</v>
      </c>
      <c r="N16" s="37">
        <f ca="1">+IF(Tabla225[[#This Row],[DÍAS PENDIENTES DE EJECUCIÓN]]&lt;=0,1,($Q$1-Tabla225[[#This Row],[FECHA ACTA DE INICIO]])/(Tabla225[[#This Row],[FECHA DE TERMINACIÓN  DEL CONTRATO ]]-Tabla225[[#This Row],[FECHA ACTA DE INICIO]]))</f>
        <v>1</v>
      </c>
      <c r="O16" s="10">
        <f>30489137.1333333+Tabla225[[#This Row],[ADICIONES ]]</f>
        <v>43371871.133333296</v>
      </c>
      <c r="P16" s="7">
        <v>45148</v>
      </c>
      <c r="Q16" s="27" t="s">
        <v>2076</v>
      </c>
      <c r="R16" s="9">
        <f ca="1">+IF(Tabla225[[#This Row],[ESTADO ACTUAL DEL CONTRATO ]]="LIQUIDADO","OK",Tabla225[[#This Row],[FECHA DE TERMINACIÓN  DEL CONTRATO ]]-$Q$1)</f>
        <v>-146</v>
      </c>
      <c r="S16" s="7">
        <v>45351</v>
      </c>
      <c r="T16" s="27"/>
      <c r="U16" s="27" t="s">
        <v>2145</v>
      </c>
      <c r="V16" s="29" t="s">
        <v>99</v>
      </c>
      <c r="W16" s="49">
        <v>12882734</v>
      </c>
      <c r="X16" s="27" t="s">
        <v>855</v>
      </c>
      <c r="Y16" s="27" t="s">
        <v>7</v>
      </c>
      <c r="Z16" s="27" t="s">
        <v>101</v>
      </c>
      <c r="AA16" s="27"/>
      <c r="AB16" s="27"/>
      <c r="AC16" s="27"/>
      <c r="AD16" s="27"/>
      <c r="AE16" s="27"/>
      <c r="AF16" s="29" t="s">
        <v>99</v>
      </c>
      <c r="AG16" s="30" t="s">
        <v>2078</v>
      </c>
      <c r="AH16" s="29" t="s">
        <v>99</v>
      </c>
      <c r="AI16" s="6">
        <v>45148</v>
      </c>
      <c r="AJ16" s="29" t="s">
        <v>99</v>
      </c>
      <c r="AK16" s="7">
        <f>+Tabla225[[#This Row],[FECHA DE TERMINACIÓN  DEL CONTRATO ]]+120</f>
        <v>45471</v>
      </c>
      <c r="AL16" s="7">
        <f>+Tabla225[[#This Row],[OPORTUNIDAD PARA LIQUIDADAR BILATERALMENTE]]+60</f>
        <v>45531</v>
      </c>
      <c r="AM16" s="7">
        <f>+Tabla225[[#This Row],[OPORTUNIDAD PARA LIQUIDAR UNILATERALMENTE]]+720</f>
        <v>46251</v>
      </c>
      <c r="AN16" s="27" t="s">
        <v>99</v>
      </c>
    </row>
    <row r="17" spans="1:40" ht="60" x14ac:dyDescent="0.25">
      <c r="A17" s="27" t="s">
        <v>86</v>
      </c>
      <c r="B17" s="27" t="s">
        <v>2047</v>
      </c>
      <c r="C17" s="7">
        <v>45148</v>
      </c>
      <c r="D17" s="27" t="s">
        <v>151</v>
      </c>
      <c r="E17" s="9">
        <v>1128406377</v>
      </c>
      <c r="F17" s="27" t="s">
        <v>2020</v>
      </c>
      <c r="G17" s="27" t="s">
        <v>2064</v>
      </c>
      <c r="H17" s="27"/>
      <c r="I17" s="43"/>
      <c r="J17" s="27"/>
      <c r="K17" s="27" t="s">
        <v>4</v>
      </c>
      <c r="L17" s="27" t="s">
        <v>27</v>
      </c>
      <c r="M17" s="27" t="s">
        <v>18</v>
      </c>
      <c r="N17" s="37">
        <f ca="1">+IF(Tabla225[[#This Row],[DÍAS PENDIENTES DE EJECUCIÓN]]&lt;=0,1,($Q$1-Tabla225[[#This Row],[FECHA ACTA DE INICIO]])/(Tabla225[[#This Row],[FECHA DE TERMINACIÓN  DEL CONTRATO ]]-Tabla225[[#This Row],[FECHA ACTA DE INICIO]]))</f>
        <v>1</v>
      </c>
      <c r="O17" s="10">
        <f>31638011.8+Tabla225[[#This Row],[ADICIONES ]]</f>
        <v>45006185.799999997</v>
      </c>
      <c r="P17" s="7">
        <v>45148</v>
      </c>
      <c r="Q17" s="27" t="s">
        <v>2076</v>
      </c>
      <c r="R17" s="9">
        <f ca="1">+IF(Tabla225[[#This Row],[ESTADO ACTUAL DEL CONTRATO ]]="LIQUIDADO","OK",Tabla225[[#This Row],[FECHA DE TERMINACIÓN  DEL CONTRATO ]]-$Q$1)</f>
        <v>-146</v>
      </c>
      <c r="S17" s="7">
        <v>45351</v>
      </c>
      <c r="T17" s="27"/>
      <c r="U17" s="27" t="s">
        <v>2145</v>
      </c>
      <c r="V17" s="29" t="s">
        <v>99</v>
      </c>
      <c r="W17" s="49">
        <v>13368174</v>
      </c>
      <c r="X17" s="27" t="s">
        <v>855</v>
      </c>
      <c r="Y17" s="27" t="s">
        <v>23</v>
      </c>
      <c r="Z17" s="27" t="s">
        <v>101</v>
      </c>
      <c r="AA17" s="27"/>
      <c r="AB17" s="27"/>
      <c r="AC17" s="27"/>
      <c r="AD17" s="27"/>
      <c r="AE17" s="27"/>
      <c r="AF17" s="29" t="s">
        <v>99</v>
      </c>
      <c r="AG17" s="30" t="s">
        <v>2079</v>
      </c>
      <c r="AH17" s="29" t="s">
        <v>99</v>
      </c>
      <c r="AI17" s="6">
        <v>45148</v>
      </c>
      <c r="AJ17" s="29" t="s">
        <v>99</v>
      </c>
      <c r="AK17" s="7">
        <f>+Tabla225[[#This Row],[FECHA DE TERMINACIÓN  DEL CONTRATO ]]+120</f>
        <v>45471</v>
      </c>
      <c r="AL17" s="7">
        <f>+Tabla225[[#This Row],[OPORTUNIDAD PARA LIQUIDADAR BILATERALMENTE]]+60</f>
        <v>45531</v>
      </c>
      <c r="AM17" s="7">
        <f>+Tabla225[[#This Row],[OPORTUNIDAD PARA LIQUIDAR UNILATERALMENTE]]+720</f>
        <v>46251</v>
      </c>
      <c r="AN17" s="27" t="s">
        <v>99</v>
      </c>
    </row>
    <row r="18" spans="1:40" ht="60" x14ac:dyDescent="0.25">
      <c r="A18" s="27" t="s">
        <v>86</v>
      </c>
      <c r="B18" s="27" t="s">
        <v>2048</v>
      </c>
      <c r="C18" s="7">
        <v>45148</v>
      </c>
      <c r="D18" s="27" t="s">
        <v>337</v>
      </c>
      <c r="E18" s="9">
        <v>1116254457</v>
      </c>
      <c r="F18" s="27" t="s">
        <v>2060</v>
      </c>
      <c r="G18" s="27" t="s">
        <v>2065</v>
      </c>
      <c r="H18" s="27"/>
      <c r="I18" s="43"/>
      <c r="J18" s="27"/>
      <c r="K18" s="27" t="s">
        <v>4</v>
      </c>
      <c r="L18" s="27" t="s">
        <v>27</v>
      </c>
      <c r="M18" s="27" t="s">
        <v>18</v>
      </c>
      <c r="N18" s="37">
        <f ca="1">+IF(Tabla225[[#This Row],[DÍAS PENDIENTES DE EJECUCIÓN]]&lt;=0,1,($Q$1-Tabla225[[#This Row],[FECHA ACTA DE INICIO]])/(Tabla225[[#This Row],[FECHA DE TERMINACIÓN  DEL CONTRATO ]]-Tabla225[[#This Row],[FECHA ACTA DE INICIO]]))</f>
        <v>1</v>
      </c>
      <c r="O18" s="10">
        <f>15090941.1333333+Tabla225[[#This Row],[ADICIONES ]]</f>
        <v>21467395.133333299</v>
      </c>
      <c r="P18" s="7">
        <v>45148</v>
      </c>
      <c r="Q18" s="27" t="s">
        <v>2076</v>
      </c>
      <c r="R18" s="9">
        <f ca="1">+IF(Tabla225[[#This Row],[ESTADO ACTUAL DEL CONTRATO ]]="LIQUIDADO","OK",Tabla225[[#This Row],[FECHA DE TERMINACIÓN  DEL CONTRATO ]]-$Q$1)</f>
        <v>-146</v>
      </c>
      <c r="S18" s="7">
        <v>45351</v>
      </c>
      <c r="T18" s="27"/>
      <c r="U18" s="27" t="s">
        <v>2145</v>
      </c>
      <c r="V18" s="29" t="s">
        <v>99</v>
      </c>
      <c r="W18" s="49">
        <v>6376454</v>
      </c>
      <c r="X18" s="27" t="s">
        <v>855</v>
      </c>
      <c r="Y18" s="27" t="s">
        <v>23</v>
      </c>
      <c r="Z18" s="27" t="s">
        <v>101</v>
      </c>
      <c r="AA18" s="27"/>
      <c r="AB18" s="27"/>
      <c r="AC18" s="27"/>
      <c r="AD18" s="27"/>
      <c r="AE18" s="27"/>
      <c r="AF18" s="29" t="s">
        <v>99</v>
      </c>
      <c r="AG18" s="30" t="s">
        <v>2080</v>
      </c>
      <c r="AH18" s="29" t="s">
        <v>99</v>
      </c>
      <c r="AI18" s="6">
        <v>45148</v>
      </c>
      <c r="AJ18" s="29" t="s">
        <v>99</v>
      </c>
      <c r="AK18" s="7">
        <f>+Tabla225[[#This Row],[FECHA DE TERMINACIÓN  DEL CONTRATO ]]+120</f>
        <v>45471</v>
      </c>
      <c r="AL18" s="7">
        <f>+Tabla225[[#This Row],[OPORTUNIDAD PARA LIQUIDADAR BILATERALMENTE]]+60</f>
        <v>45531</v>
      </c>
      <c r="AM18" s="7">
        <f>+Tabla225[[#This Row],[OPORTUNIDAD PARA LIQUIDAR UNILATERALMENTE]]+720</f>
        <v>46251</v>
      </c>
      <c r="AN18" s="27" t="s">
        <v>99</v>
      </c>
    </row>
    <row r="19" spans="1:40" ht="60" x14ac:dyDescent="0.25">
      <c r="A19" s="27" t="s">
        <v>86</v>
      </c>
      <c r="B19" s="27" t="s">
        <v>2049</v>
      </c>
      <c r="C19" s="7">
        <v>45148</v>
      </c>
      <c r="D19" s="27" t="s">
        <v>717</v>
      </c>
      <c r="E19" s="9">
        <v>43160884</v>
      </c>
      <c r="F19" s="27" t="s">
        <v>2009</v>
      </c>
      <c r="G19" s="27" t="s">
        <v>2066</v>
      </c>
      <c r="H19" s="27"/>
      <c r="I19" s="43"/>
      <c r="J19" s="27"/>
      <c r="K19" s="27" t="s">
        <v>4</v>
      </c>
      <c r="L19" s="27" t="s">
        <v>27</v>
      </c>
      <c r="M19" s="27" t="s">
        <v>18</v>
      </c>
      <c r="N19" s="37">
        <f ca="1">+IF(Tabla225[[#This Row],[DÍAS PENDIENTES DE EJECUCIÓN]]&lt;=0,1,($Q$1-Tabla225[[#This Row],[FECHA ACTA DE INICIO]])/(Tabla225[[#This Row],[FECHA DE TERMINACIÓN  DEL CONTRATO ]]-Tabla225[[#This Row],[FECHA ACTA DE INICIO]]))</f>
        <v>1</v>
      </c>
      <c r="O19" s="10">
        <f>31638011.8+Tabla225[[#This Row],[ADICIONES ]]</f>
        <v>45006185.799999997</v>
      </c>
      <c r="P19" s="7">
        <v>45148</v>
      </c>
      <c r="Q19" s="27" t="s">
        <v>2076</v>
      </c>
      <c r="R19" s="9">
        <f ca="1">+IF(Tabla225[[#This Row],[ESTADO ACTUAL DEL CONTRATO ]]="LIQUIDADO","OK",Tabla225[[#This Row],[FECHA DE TERMINACIÓN  DEL CONTRATO ]]-$Q$1)</f>
        <v>-146</v>
      </c>
      <c r="S19" s="7">
        <v>45351</v>
      </c>
      <c r="T19" s="27"/>
      <c r="U19" s="27" t="s">
        <v>2145</v>
      </c>
      <c r="V19" s="29" t="s">
        <v>99</v>
      </c>
      <c r="W19" s="49">
        <v>13368174</v>
      </c>
      <c r="X19" s="27" t="s">
        <v>855</v>
      </c>
      <c r="Y19" s="27" t="s">
        <v>23</v>
      </c>
      <c r="Z19" s="27" t="s">
        <v>101</v>
      </c>
      <c r="AA19" s="27"/>
      <c r="AB19" s="27"/>
      <c r="AC19" s="27"/>
      <c r="AD19" s="27"/>
      <c r="AE19" s="27"/>
      <c r="AF19" s="29" t="s">
        <v>99</v>
      </c>
      <c r="AG19" s="30" t="s">
        <v>2081</v>
      </c>
      <c r="AH19" s="29" t="s">
        <v>99</v>
      </c>
      <c r="AI19" s="6">
        <v>45148</v>
      </c>
      <c r="AJ19" s="29" t="s">
        <v>99</v>
      </c>
      <c r="AK19" s="7">
        <f>+Tabla225[[#This Row],[FECHA DE TERMINACIÓN  DEL CONTRATO ]]+120</f>
        <v>45471</v>
      </c>
      <c r="AL19" s="7">
        <f>+Tabla225[[#This Row],[OPORTUNIDAD PARA LIQUIDADAR BILATERALMENTE]]+60</f>
        <v>45531</v>
      </c>
      <c r="AM19" s="7">
        <f>+Tabla225[[#This Row],[OPORTUNIDAD PARA LIQUIDAR UNILATERALMENTE]]+720</f>
        <v>46251</v>
      </c>
      <c r="AN19" s="27" t="s">
        <v>99</v>
      </c>
    </row>
    <row r="20" spans="1:40" ht="60" x14ac:dyDescent="0.25">
      <c r="A20" s="27" t="s">
        <v>86</v>
      </c>
      <c r="B20" s="27" t="s">
        <v>2050</v>
      </c>
      <c r="C20" s="7">
        <v>45148</v>
      </c>
      <c r="D20" s="27" t="s">
        <v>451</v>
      </c>
      <c r="E20" s="9">
        <v>1017212350</v>
      </c>
      <c r="F20" s="27" t="s">
        <v>2012</v>
      </c>
      <c r="G20" s="27" t="s">
        <v>2067</v>
      </c>
      <c r="H20" s="27"/>
      <c r="I20" s="43"/>
      <c r="J20" s="27"/>
      <c r="K20" s="27" t="s">
        <v>4</v>
      </c>
      <c r="L20" s="27" t="s">
        <v>27</v>
      </c>
      <c r="M20" s="27" t="s">
        <v>18</v>
      </c>
      <c r="N20" s="37">
        <f ca="1">+IF(Tabla225[[#This Row],[DÍAS PENDIENTES DE EJECUCIÓN]]&lt;=0,1,($Q$1-Tabla225[[#This Row],[FECHA ACTA DE INICIO]])/(Tabla225[[#This Row],[FECHA DE TERMINACIÓN  DEL CONTRATO ]]-Tabla225[[#This Row],[FECHA ACTA DE INICIO]]))</f>
        <v>1</v>
      </c>
      <c r="O20" s="10">
        <f>15090941.1333333+Tabla225[[#This Row],[ADICIONES ]]</f>
        <v>21467395.133333299</v>
      </c>
      <c r="P20" s="7">
        <v>45148</v>
      </c>
      <c r="Q20" s="27" t="s">
        <v>2076</v>
      </c>
      <c r="R20" s="9">
        <f ca="1">+IF(Tabla225[[#This Row],[ESTADO ACTUAL DEL CONTRATO ]]="LIQUIDADO","OK",Tabla225[[#This Row],[FECHA DE TERMINACIÓN  DEL CONTRATO ]]-$Q$1)</f>
        <v>-146</v>
      </c>
      <c r="S20" s="7">
        <v>45351</v>
      </c>
      <c r="T20" s="27"/>
      <c r="U20" s="27" t="s">
        <v>2145</v>
      </c>
      <c r="V20" s="29" t="s">
        <v>99</v>
      </c>
      <c r="W20" s="49">
        <v>6376454</v>
      </c>
      <c r="X20" s="27" t="s">
        <v>855</v>
      </c>
      <c r="Y20" s="27" t="s">
        <v>23</v>
      </c>
      <c r="Z20" s="27" t="s">
        <v>101</v>
      </c>
      <c r="AA20" s="27"/>
      <c r="AB20" s="27"/>
      <c r="AC20" s="27"/>
      <c r="AD20" s="27"/>
      <c r="AE20" s="27"/>
      <c r="AF20" s="29" t="s">
        <v>99</v>
      </c>
      <c r="AG20" s="30" t="s">
        <v>2082</v>
      </c>
      <c r="AH20" s="29" t="s">
        <v>99</v>
      </c>
      <c r="AI20" s="6">
        <v>45148</v>
      </c>
      <c r="AJ20" s="29" t="s">
        <v>99</v>
      </c>
      <c r="AK20" s="7">
        <f>+Tabla225[[#This Row],[FECHA DE TERMINACIÓN  DEL CONTRATO ]]+120</f>
        <v>45471</v>
      </c>
      <c r="AL20" s="7">
        <f>+Tabla225[[#This Row],[OPORTUNIDAD PARA LIQUIDADAR BILATERALMENTE]]+60</f>
        <v>45531</v>
      </c>
      <c r="AM20" s="7">
        <f>+Tabla225[[#This Row],[OPORTUNIDAD PARA LIQUIDAR UNILATERALMENTE]]+720</f>
        <v>46251</v>
      </c>
      <c r="AN20" s="27" t="s">
        <v>99</v>
      </c>
    </row>
    <row r="21" spans="1:40" ht="60" x14ac:dyDescent="0.25">
      <c r="A21" s="27" t="s">
        <v>86</v>
      </c>
      <c r="B21" s="27" t="s">
        <v>2051</v>
      </c>
      <c r="C21" s="7">
        <v>45148</v>
      </c>
      <c r="D21" s="27" t="s">
        <v>292</v>
      </c>
      <c r="E21" s="9">
        <v>1152683822</v>
      </c>
      <c r="F21" s="27" t="s">
        <v>1961</v>
      </c>
      <c r="G21" s="27" t="s">
        <v>2068</v>
      </c>
      <c r="H21" s="27"/>
      <c r="I21" s="43"/>
      <c r="J21" s="27"/>
      <c r="K21" s="27" t="s">
        <v>4</v>
      </c>
      <c r="L21" s="27" t="s">
        <v>27</v>
      </c>
      <c r="M21" s="27" t="s">
        <v>18</v>
      </c>
      <c r="N21" s="37">
        <f ca="1">+IF(Tabla225[[#This Row],[DÍAS PENDIENTES DE EJECUCIÓN]]&lt;=0,1,($Q$1-Tabla225[[#This Row],[FECHA ACTA DE INICIO]])/(Tabla225[[#This Row],[FECHA DE TERMINACIÓN  DEL CONTRATO ]]-Tabla225[[#This Row],[FECHA ACTA DE INICIO]]))</f>
        <v>1</v>
      </c>
      <c r="O21" s="10">
        <f>18088319.7333333+Tabla225[[#This Row],[ADICIONES ]]</f>
        <v>25731271.733333301</v>
      </c>
      <c r="P21" s="7">
        <v>45148</v>
      </c>
      <c r="Q21" s="27" t="s">
        <v>2076</v>
      </c>
      <c r="R21" s="9">
        <f ca="1">+IF(Tabla225[[#This Row],[ESTADO ACTUAL DEL CONTRATO ]]="LIQUIDADO","OK",Tabla225[[#This Row],[FECHA DE TERMINACIÓN  DEL CONTRATO ]]-$Q$1)</f>
        <v>-146</v>
      </c>
      <c r="S21" s="7">
        <v>45351</v>
      </c>
      <c r="T21" s="27"/>
      <c r="U21" s="27" t="s">
        <v>2145</v>
      </c>
      <c r="V21" s="29" t="s">
        <v>99</v>
      </c>
      <c r="W21" s="49">
        <v>7642952</v>
      </c>
      <c r="X21" s="27" t="s">
        <v>855</v>
      </c>
      <c r="Y21" s="27" t="s">
        <v>23</v>
      </c>
      <c r="Z21" s="27" t="s">
        <v>101</v>
      </c>
      <c r="AA21" s="27"/>
      <c r="AB21" s="27"/>
      <c r="AC21" s="27"/>
      <c r="AD21" s="27"/>
      <c r="AE21" s="27"/>
      <c r="AF21" s="29" t="s">
        <v>99</v>
      </c>
      <c r="AG21" s="30" t="s">
        <v>2083</v>
      </c>
      <c r="AH21" s="29" t="s">
        <v>99</v>
      </c>
      <c r="AI21" s="6">
        <v>45148</v>
      </c>
      <c r="AJ21" s="29" t="s">
        <v>99</v>
      </c>
      <c r="AK21" s="7">
        <f>+Tabla225[[#This Row],[FECHA DE TERMINACIÓN  DEL CONTRATO ]]+120</f>
        <v>45471</v>
      </c>
      <c r="AL21" s="7">
        <f>+Tabla225[[#This Row],[OPORTUNIDAD PARA LIQUIDADAR BILATERALMENTE]]+60</f>
        <v>45531</v>
      </c>
      <c r="AM21" s="7">
        <f>+Tabla225[[#This Row],[OPORTUNIDAD PARA LIQUIDAR UNILATERALMENTE]]+720</f>
        <v>46251</v>
      </c>
      <c r="AN21" s="27" t="s">
        <v>99</v>
      </c>
    </row>
    <row r="22" spans="1:40" ht="90" x14ac:dyDescent="0.25">
      <c r="A22" s="27" t="s">
        <v>86</v>
      </c>
      <c r="B22" s="27" t="s">
        <v>2052</v>
      </c>
      <c r="C22" s="7">
        <v>45148</v>
      </c>
      <c r="D22" s="27" t="s">
        <v>1010</v>
      </c>
      <c r="E22" s="9">
        <v>1037592969</v>
      </c>
      <c r="F22" s="27" t="s">
        <v>1960</v>
      </c>
      <c r="G22" s="27" t="s">
        <v>2069</v>
      </c>
      <c r="H22" s="27"/>
      <c r="I22" s="43"/>
      <c r="J22" s="27"/>
      <c r="K22" s="27" t="s">
        <v>4</v>
      </c>
      <c r="L22" s="27" t="s">
        <v>27</v>
      </c>
      <c r="M22" s="27" t="s">
        <v>18</v>
      </c>
      <c r="N22" s="37">
        <f ca="1">+IF(Tabla225[[#This Row],[DÍAS PENDIENTES DE EJECUCIÓN]]&lt;=0,1,($Q$1-Tabla225[[#This Row],[FECHA ACTA DE INICIO]])/(Tabla225[[#This Row],[FECHA DE TERMINACIÓN  DEL CONTRATO ]]-Tabla225[[#This Row],[FECHA ACTA DE INICIO]]))</f>
        <v>1</v>
      </c>
      <c r="O22" s="10" t="e">
        <f>30489137.1333333+#REF!</f>
        <v>#REF!</v>
      </c>
      <c r="P22" s="7">
        <v>45148</v>
      </c>
      <c r="Q22" s="27" t="s">
        <v>2076</v>
      </c>
      <c r="R22" s="9">
        <f ca="1">+IF(Tabla225[[#This Row],[ESTADO ACTUAL DEL CONTRATO ]]="LIQUIDADO","OK",Tabla225[[#This Row],[FECHA DE TERMINACIÓN  DEL CONTRATO ]]-$Q$1)</f>
        <v>-146</v>
      </c>
      <c r="S22" s="7">
        <v>45351</v>
      </c>
      <c r="T22" s="27"/>
      <c r="U22" s="27" t="s">
        <v>2143</v>
      </c>
      <c r="V22" s="29" t="s">
        <v>99</v>
      </c>
      <c r="W22" s="55">
        <v>12882734</v>
      </c>
      <c r="X22" s="27" t="s">
        <v>855</v>
      </c>
      <c r="Y22" s="27" t="s">
        <v>23</v>
      </c>
      <c r="Z22" s="27" t="s">
        <v>101</v>
      </c>
      <c r="AA22" s="27"/>
      <c r="AB22" s="27"/>
      <c r="AC22" s="27"/>
      <c r="AD22" s="27"/>
      <c r="AE22" s="27"/>
      <c r="AF22" s="29" t="s">
        <v>99</v>
      </c>
      <c r="AG22" s="30" t="s">
        <v>2084</v>
      </c>
      <c r="AH22" s="29" t="s">
        <v>99</v>
      </c>
      <c r="AI22" s="6">
        <v>45148</v>
      </c>
      <c r="AJ22" s="29" t="s">
        <v>99</v>
      </c>
      <c r="AK22" s="7">
        <f>+Tabla225[[#This Row],[FECHA DE TERMINACIÓN  DEL CONTRATO ]]+120</f>
        <v>45471</v>
      </c>
      <c r="AL22" s="7">
        <f>+Tabla225[[#This Row],[OPORTUNIDAD PARA LIQUIDADAR BILATERALMENTE]]+60</f>
        <v>45531</v>
      </c>
      <c r="AM22" s="7">
        <f>+Tabla225[[#This Row],[OPORTUNIDAD PARA LIQUIDAR UNILATERALMENTE]]+720</f>
        <v>46251</v>
      </c>
      <c r="AN22" s="27" t="s">
        <v>99</v>
      </c>
    </row>
    <row r="23" spans="1:40" ht="60" x14ac:dyDescent="0.25">
      <c r="A23" s="27" t="s">
        <v>86</v>
      </c>
      <c r="B23" s="27" t="s">
        <v>2053</v>
      </c>
      <c r="C23" s="7">
        <v>45148</v>
      </c>
      <c r="D23" s="27" t="s">
        <v>438</v>
      </c>
      <c r="E23" s="9">
        <v>71783637</v>
      </c>
      <c r="F23" s="27" t="s">
        <v>2014</v>
      </c>
      <c r="G23" s="27" t="s">
        <v>2070</v>
      </c>
      <c r="H23" s="27"/>
      <c r="I23" s="43"/>
      <c r="J23" s="27"/>
      <c r="K23" s="27" t="s">
        <v>4</v>
      </c>
      <c r="L23" s="27" t="s">
        <v>27</v>
      </c>
      <c r="M23" s="27" t="s">
        <v>18</v>
      </c>
      <c r="N23" s="37">
        <f ca="1">+IF(Tabla225[[#This Row],[DÍAS PENDIENTES DE EJECUCIÓN]]&lt;=0,1,($Q$1-Tabla225[[#This Row],[FECHA ACTA DE INICIO]])/(Tabla225[[#This Row],[FECHA DE TERMINACIÓN  DEL CONTRATO ]]-Tabla225[[#This Row],[FECHA ACTA DE INICIO]]))</f>
        <v>1</v>
      </c>
      <c r="O23" s="10">
        <f>35500000+Tabla225[[#This Row],[ADICIONES ]]</f>
        <v>50500000</v>
      </c>
      <c r="P23" s="7">
        <v>45148</v>
      </c>
      <c r="Q23" s="27" t="s">
        <v>2076</v>
      </c>
      <c r="R23" s="9">
        <f ca="1">+IF(Tabla225[[#This Row],[ESTADO ACTUAL DEL CONTRATO ]]="LIQUIDADO","OK",Tabla225[[#This Row],[FECHA DE TERMINACIÓN  DEL CONTRATO ]]-$Q$1)</f>
        <v>-146</v>
      </c>
      <c r="S23" s="7">
        <v>45351</v>
      </c>
      <c r="T23" s="27"/>
      <c r="U23" s="27" t="s">
        <v>2147</v>
      </c>
      <c r="V23" s="29" t="s">
        <v>99</v>
      </c>
      <c r="W23" s="49">
        <v>15000000</v>
      </c>
      <c r="X23" s="27" t="s">
        <v>855</v>
      </c>
      <c r="Y23" s="27" t="s">
        <v>23</v>
      </c>
      <c r="Z23" s="27" t="s">
        <v>101</v>
      </c>
      <c r="AA23" s="27"/>
      <c r="AB23" s="27"/>
      <c r="AC23" s="27"/>
      <c r="AD23" s="27"/>
      <c r="AE23" s="27"/>
      <c r="AF23" s="29" t="s">
        <v>99</v>
      </c>
      <c r="AG23" s="30" t="s">
        <v>2085</v>
      </c>
      <c r="AH23" s="29" t="s">
        <v>99</v>
      </c>
      <c r="AI23" s="6">
        <v>45148</v>
      </c>
      <c r="AJ23" s="29" t="s">
        <v>99</v>
      </c>
      <c r="AK23" s="7">
        <f>+Tabla225[[#This Row],[FECHA DE TERMINACIÓN  DEL CONTRATO ]]+120</f>
        <v>45471</v>
      </c>
      <c r="AL23" s="7">
        <f>+Tabla225[[#This Row],[OPORTUNIDAD PARA LIQUIDADAR BILATERALMENTE]]+60</f>
        <v>45531</v>
      </c>
      <c r="AM23" s="7">
        <f>+Tabla225[[#This Row],[OPORTUNIDAD PARA LIQUIDAR UNILATERALMENTE]]+720</f>
        <v>46251</v>
      </c>
      <c r="AN23" s="27" t="s">
        <v>99</v>
      </c>
    </row>
    <row r="24" spans="1:40" ht="60" x14ac:dyDescent="0.25">
      <c r="A24" s="27" t="s">
        <v>86</v>
      </c>
      <c r="B24" s="27" t="s">
        <v>2054</v>
      </c>
      <c r="C24" s="7">
        <v>45148</v>
      </c>
      <c r="D24" s="27" t="s">
        <v>1028</v>
      </c>
      <c r="E24" s="9">
        <v>1128454913</v>
      </c>
      <c r="F24" s="27" t="s">
        <v>2016</v>
      </c>
      <c r="G24" s="27" t="s">
        <v>2071</v>
      </c>
      <c r="H24" s="27"/>
      <c r="I24" s="43"/>
      <c r="J24" s="27"/>
      <c r="K24" s="27" t="s">
        <v>4</v>
      </c>
      <c r="L24" s="27" t="s">
        <v>27</v>
      </c>
      <c r="M24" s="27" t="s">
        <v>18</v>
      </c>
      <c r="N24" s="37">
        <f ca="1">+IF(Tabla225[[#This Row],[DÍAS PENDIENTES DE EJECUCIÓN]]&lt;=0,1,($Q$1-Tabla225[[#This Row],[FECHA ACTA DE INICIO]])/(Tabla225[[#This Row],[FECHA DE TERMINACIÓN  DEL CONTRATO ]]-Tabla225[[#This Row],[FECHA ACTA DE INICIO]]))</f>
        <v>1</v>
      </c>
      <c r="O24" s="10">
        <f>20454631.4+Tabla225[[#This Row],[ADICIONES ]]</f>
        <v>29097433.399999999</v>
      </c>
      <c r="P24" s="7">
        <v>45148</v>
      </c>
      <c r="Q24" s="27" t="s">
        <v>2076</v>
      </c>
      <c r="R24" s="9">
        <f ca="1">+IF(Tabla225[[#This Row],[ESTADO ACTUAL DEL CONTRATO ]]="LIQUIDADO","OK",Tabla225[[#This Row],[FECHA DE TERMINACIÓN  DEL CONTRATO ]]-$Q$1)</f>
        <v>-146</v>
      </c>
      <c r="S24" s="7">
        <v>45351</v>
      </c>
      <c r="T24" s="27"/>
      <c r="U24" s="27" t="s">
        <v>2145</v>
      </c>
      <c r="V24" s="29" t="s">
        <v>99</v>
      </c>
      <c r="W24" s="49">
        <v>8642802</v>
      </c>
      <c r="X24" s="27" t="s">
        <v>855</v>
      </c>
      <c r="Y24" s="27" t="s">
        <v>23</v>
      </c>
      <c r="Z24" s="27" t="s">
        <v>101</v>
      </c>
      <c r="AA24" s="27"/>
      <c r="AB24" s="27"/>
      <c r="AC24" s="27"/>
      <c r="AD24" s="27"/>
      <c r="AE24" s="27"/>
      <c r="AF24" s="29" t="s">
        <v>99</v>
      </c>
      <c r="AG24" s="30" t="s">
        <v>2086</v>
      </c>
      <c r="AH24" s="29" t="s">
        <v>99</v>
      </c>
      <c r="AI24" s="6">
        <v>45148</v>
      </c>
      <c r="AJ24" s="29" t="s">
        <v>99</v>
      </c>
      <c r="AK24" s="7">
        <f>+Tabla225[[#This Row],[FECHA DE TERMINACIÓN  DEL CONTRATO ]]+120</f>
        <v>45471</v>
      </c>
      <c r="AL24" s="7">
        <f>+Tabla225[[#This Row],[OPORTUNIDAD PARA LIQUIDADAR BILATERALMENTE]]+60</f>
        <v>45531</v>
      </c>
      <c r="AM24" s="7">
        <f>+Tabla225[[#This Row],[OPORTUNIDAD PARA LIQUIDAR UNILATERALMENTE]]+720</f>
        <v>46251</v>
      </c>
      <c r="AN24" s="27" t="s">
        <v>99</v>
      </c>
    </row>
    <row r="25" spans="1:40" ht="60" x14ac:dyDescent="0.25">
      <c r="A25" s="27" t="s">
        <v>86</v>
      </c>
      <c r="B25" s="27" t="s">
        <v>2055</v>
      </c>
      <c r="C25" s="7">
        <v>45148</v>
      </c>
      <c r="D25" s="27" t="s">
        <v>725</v>
      </c>
      <c r="E25" s="9">
        <v>1152198407</v>
      </c>
      <c r="F25" s="27" t="s">
        <v>1955</v>
      </c>
      <c r="G25" s="27" t="s">
        <v>2072</v>
      </c>
      <c r="H25" s="27"/>
      <c r="I25" s="43"/>
      <c r="J25" s="27"/>
      <c r="K25" s="27" t="s">
        <v>4</v>
      </c>
      <c r="L25" s="27" t="s">
        <v>27</v>
      </c>
      <c r="M25" s="27" t="s">
        <v>18</v>
      </c>
      <c r="N25" s="37">
        <f ca="1">+IF(Tabla225[[#This Row],[DÍAS PENDIENTES DE EJECUCIÓN]]&lt;=0,1,($Q$1-Tabla225[[#This Row],[FECHA ACTA DE INICIO]])/(Tabla225[[#This Row],[FECHA DE TERMINACIÓN  DEL CONTRATO ]]-Tabla225[[#This Row],[FECHA ACTA DE INICIO]]))</f>
        <v>1</v>
      </c>
      <c r="O25" s="10">
        <f>20454631.4+Tabla225[[#This Row],[ADICIONES ]]</f>
        <v>29137433.399999999</v>
      </c>
      <c r="P25" s="7">
        <v>45148</v>
      </c>
      <c r="Q25" s="27" t="s">
        <v>2076</v>
      </c>
      <c r="R25" s="9">
        <f ca="1">+IF(Tabla225[[#This Row],[ESTADO ACTUAL DEL CONTRATO ]]="LIQUIDADO","OK",Tabla225[[#This Row],[FECHA DE TERMINACIÓN  DEL CONTRATO ]]-$Q$1)</f>
        <v>-146</v>
      </c>
      <c r="S25" s="7">
        <v>45351</v>
      </c>
      <c r="T25" s="27"/>
      <c r="U25" s="27" t="s">
        <v>2149</v>
      </c>
      <c r="V25" s="29" t="s">
        <v>99</v>
      </c>
      <c r="W25" s="49">
        <v>8682802</v>
      </c>
      <c r="X25" s="27" t="s">
        <v>855</v>
      </c>
      <c r="Y25" s="27" t="s">
        <v>23</v>
      </c>
      <c r="Z25" s="27" t="s">
        <v>101</v>
      </c>
      <c r="AA25" s="27"/>
      <c r="AB25" s="27"/>
      <c r="AC25" s="27"/>
      <c r="AD25" s="27"/>
      <c r="AE25" s="27"/>
      <c r="AF25" s="29" t="s">
        <v>99</v>
      </c>
      <c r="AG25" s="30" t="s">
        <v>2087</v>
      </c>
      <c r="AH25" s="29" t="s">
        <v>99</v>
      </c>
      <c r="AI25" s="6">
        <v>45148</v>
      </c>
      <c r="AJ25" s="29" t="s">
        <v>99</v>
      </c>
      <c r="AK25" s="7">
        <f>+Tabla225[[#This Row],[FECHA DE TERMINACIÓN  DEL CONTRATO ]]+120</f>
        <v>45471</v>
      </c>
      <c r="AL25" s="7">
        <f>+Tabla225[[#This Row],[OPORTUNIDAD PARA LIQUIDADAR BILATERALMENTE]]+60</f>
        <v>45531</v>
      </c>
      <c r="AM25" s="7">
        <f>+Tabla225[[#This Row],[OPORTUNIDAD PARA LIQUIDAR UNILATERALMENTE]]+720</f>
        <v>46251</v>
      </c>
      <c r="AN25" s="27" t="s">
        <v>99</v>
      </c>
    </row>
    <row r="26" spans="1:40" ht="60" x14ac:dyDescent="0.25">
      <c r="A26" s="27" t="s">
        <v>86</v>
      </c>
      <c r="B26" s="27" t="s">
        <v>2056</v>
      </c>
      <c r="C26" s="7">
        <v>45148</v>
      </c>
      <c r="D26" s="27" t="s">
        <v>1958</v>
      </c>
      <c r="E26" s="9">
        <v>1020419632</v>
      </c>
      <c r="F26" s="27" t="s">
        <v>2021</v>
      </c>
      <c r="G26" s="27" t="s">
        <v>2073</v>
      </c>
      <c r="H26" s="27"/>
      <c r="I26" s="43"/>
      <c r="J26" s="27"/>
      <c r="K26" s="27" t="s">
        <v>4</v>
      </c>
      <c r="L26" s="27" t="s">
        <v>27</v>
      </c>
      <c r="M26" s="27" t="s">
        <v>18</v>
      </c>
      <c r="N26" s="37">
        <f ca="1">+IF(Tabla225[[#This Row],[DÍAS PENDIENTES DE EJECUCIÓN]]&lt;=0,1,($Q$1-Tabla225[[#This Row],[FECHA ACTA DE INICIO]])/(Tabla225[[#This Row],[FECHA DE TERMINACIÓN  DEL CONTRATO ]]-Tabla225[[#This Row],[FECHA ACTA DE INICIO]]))</f>
        <v>1</v>
      </c>
      <c r="O26" s="10">
        <f>25795241.9333333+Tabla225[[#This Row],[ADICIONES ]]</f>
        <v>36694639.9333333</v>
      </c>
      <c r="P26" s="7">
        <v>45148</v>
      </c>
      <c r="Q26" s="27" t="s">
        <v>2076</v>
      </c>
      <c r="R26" s="9">
        <f ca="1">+IF(Tabla225[[#This Row],[ESTADO ACTUAL DEL CONTRATO ]]="LIQUIDADO","OK",Tabla225[[#This Row],[FECHA DE TERMINACIÓN  DEL CONTRATO ]]-$Q$1)</f>
        <v>-146</v>
      </c>
      <c r="S26" s="7">
        <v>45351</v>
      </c>
      <c r="T26" s="27"/>
      <c r="U26" s="27" t="s">
        <v>2148</v>
      </c>
      <c r="V26" s="29" t="s">
        <v>99</v>
      </c>
      <c r="W26" s="49">
        <v>10899398</v>
      </c>
      <c r="X26" s="27" t="s">
        <v>855</v>
      </c>
      <c r="Y26" s="27" t="s">
        <v>23</v>
      </c>
      <c r="Z26" s="27" t="s">
        <v>101</v>
      </c>
      <c r="AA26" s="27"/>
      <c r="AB26" s="27"/>
      <c r="AC26" s="27"/>
      <c r="AD26" s="27"/>
      <c r="AE26" s="27"/>
      <c r="AF26" s="29" t="s">
        <v>99</v>
      </c>
      <c r="AG26" s="30" t="s">
        <v>2088</v>
      </c>
      <c r="AH26" s="29" t="s">
        <v>99</v>
      </c>
      <c r="AI26" s="6">
        <v>45148</v>
      </c>
      <c r="AJ26" s="29" t="s">
        <v>99</v>
      </c>
      <c r="AK26" s="7">
        <f>+Tabla225[[#This Row],[FECHA DE TERMINACIÓN  DEL CONTRATO ]]+120</f>
        <v>45471</v>
      </c>
      <c r="AL26" s="7">
        <f>+Tabla225[[#This Row],[OPORTUNIDAD PARA LIQUIDADAR BILATERALMENTE]]+60</f>
        <v>45531</v>
      </c>
      <c r="AM26" s="7">
        <f>+Tabla225[[#This Row],[OPORTUNIDAD PARA LIQUIDAR UNILATERALMENTE]]+720</f>
        <v>46251</v>
      </c>
      <c r="AN26" s="27" t="s">
        <v>99</v>
      </c>
    </row>
    <row r="27" spans="1:40" ht="60" x14ac:dyDescent="0.25">
      <c r="A27" s="27" t="s">
        <v>86</v>
      </c>
      <c r="B27" s="27" t="s">
        <v>2057</v>
      </c>
      <c r="C27" s="7">
        <v>45148</v>
      </c>
      <c r="D27" s="27" t="s">
        <v>1942</v>
      </c>
      <c r="E27" s="9">
        <v>1069925474</v>
      </c>
      <c r="F27" s="27" t="s">
        <v>2061</v>
      </c>
      <c r="G27" s="27" t="s">
        <v>2074</v>
      </c>
      <c r="H27" s="27"/>
      <c r="I27" s="43"/>
      <c r="J27" s="27"/>
      <c r="K27" s="27" t="s">
        <v>4</v>
      </c>
      <c r="L27" s="27" t="s">
        <v>27</v>
      </c>
      <c r="M27" s="27" t="s">
        <v>18</v>
      </c>
      <c r="N27" s="37">
        <f ca="1">+IF(Tabla225[[#This Row],[DÍAS PENDIENTES DE EJECUCIÓN]]&lt;=0,1,($Q$1-Tabla225[[#This Row],[FECHA ACTA DE INICIO]])/(Tabla225[[#This Row],[FECHA DE TERMINACIÓN  DEL CONTRATO ]]-Tabla225[[#This Row],[FECHA ACTA DE INICIO]]))</f>
        <v>1</v>
      </c>
      <c r="O27" s="10">
        <f>25795241.9333333+Tabla225[[#This Row],[ADICIONES ]]</f>
        <v>36694639.9333333</v>
      </c>
      <c r="P27" s="7">
        <v>45148</v>
      </c>
      <c r="Q27" s="27" t="s">
        <v>2076</v>
      </c>
      <c r="R27" s="9">
        <f ca="1">+IF(Tabla225[[#This Row],[ESTADO ACTUAL DEL CONTRATO ]]="LIQUIDADO","OK",Tabla225[[#This Row],[FECHA DE TERMINACIÓN  DEL CONTRATO ]]-$Q$1)</f>
        <v>-146</v>
      </c>
      <c r="S27" s="7">
        <v>45351</v>
      </c>
      <c r="T27" s="27"/>
      <c r="U27" s="27" t="s">
        <v>2145</v>
      </c>
      <c r="V27" s="29" t="s">
        <v>99</v>
      </c>
      <c r="W27" s="49">
        <v>10899398</v>
      </c>
      <c r="X27" s="27" t="s">
        <v>855</v>
      </c>
      <c r="Y27" s="27" t="s">
        <v>23</v>
      </c>
      <c r="Z27" s="27" t="s">
        <v>101</v>
      </c>
      <c r="AA27" s="27"/>
      <c r="AB27" s="27"/>
      <c r="AC27" s="27"/>
      <c r="AD27" s="27"/>
      <c r="AE27" s="27"/>
      <c r="AF27" s="29" t="s">
        <v>99</v>
      </c>
      <c r="AG27" s="30" t="s">
        <v>2089</v>
      </c>
      <c r="AH27" s="29" t="s">
        <v>99</v>
      </c>
      <c r="AI27" s="6">
        <v>45148</v>
      </c>
      <c r="AJ27" s="29" t="s">
        <v>99</v>
      </c>
      <c r="AK27" s="7">
        <f>+Tabla225[[#This Row],[FECHA DE TERMINACIÓN  DEL CONTRATO ]]+120</f>
        <v>45471</v>
      </c>
      <c r="AL27" s="7">
        <f>+Tabla225[[#This Row],[OPORTUNIDAD PARA LIQUIDADAR BILATERALMENTE]]+60</f>
        <v>45531</v>
      </c>
      <c r="AM27" s="7">
        <f>+Tabla225[[#This Row],[OPORTUNIDAD PARA LIQUIDAR UNILATERALMENTE]]+720</f>
        <v>46251</v>
      </c>
      <c r="AN27" s="27" t="s">
        <v>99</v>
      </c>
    </row>
    <row r="28" spans="1:40" ht="60" x14ac:dyDescent="0.25">
      <c r="A28" s="27" t="s">
        <v>86</v>
      </c>
      <c r="B28" s="27" t="s">
        <v>2058</v>
      </c>
      <c r="C28" s="7">
        <v>45148</v>
      </c>
      <c r="D28" s="27" t="s">
        <v>1956</v>
      </c>
      <c r="E28" s="9">
        <v>43598197</v>
      </c>
      <c r="F28" s="27" t="s">
        <v>2018</v>
      </c>
      <c r="G28" s="27" t="s">
        <v>2075</v>
      </c>
      <c r="H28" s="27"/>
      <c r="I28" s="43"/>
      <c r="J28" s="27"/>
      <c r="K28" s="27" t="s">
        <v>4</v>
      </c>
      <c r="L28" s="27" t="s">
        <v>27</v>
      </c>
      <c r="M28" s="27" t="s">
        <v>18</v>
      </c>
      <c r="N28" s="37">
        <f ca="1">+IF(Tabla225[[#This Row],[DÍAS PENDIENTES DE EJECUCIÓN]]&lt;=0,1,($Q$1-Tabla225[[#This Row],[FECHA ACTA DE INICIO]])/(Tabla225[[#This Row],[FECHA DE TERMINACIÓN  DEL CONTRATO ]]-Tabla225[[#This Row],[FECHA ACTA DE INICIO]]))</f>
        <v>1</v>
      </c>
      <c r="O28" s="10">
        <f>20454631.4+Tabla225[[#This Row],[ADICIONES ]]</f>
        <v>29137433.399999999</v>
      </c>
      <c r="P28" s="7">
        <v>45148</v>
      </c>
      <c r="Q28" s="27" t="s">
        <v>2076</v>
      </c>
      <c r="R28" s="9">
        <f ca="1">+IF(Tabla225[[#This Row],[ESTADO ACTUAL DEL CONTRATO ]]="LIQUIDADO","OK",Tabla225[[#This Row],[FECHA DE TERMINACIÓN  DEL CONTRATO ]]-$Q$1)</f>
        <v>-146</v>
      </c>
      <c r="S28" s="7">
        <v>45351</v>
      </c>
      <c r="T28" s="27"/>
      <c r="U28" s="27" t="s">
        <v>2149</v>
      </c>
      <c r="V28" s="29" t="s">
        <v>99</v>
      </c>
      <c r="W28" s="49">
        <v>8682802</v>
      </c>
      <c r="X28" s="27" t="s">
        <v>855</v>
      </c>
      <c r="Y28" s="27" t="s">
        <v>23</v>
      </c>
      <c r="Z28" s="27" t="s">
        <v>101</v>
      </c>
      <c r="AA28" s="27"/>
      <c r="AB28" s="27"/>
      <c r="AC28" s="27"/>
      <c r="AD28" s="27"/>
      <c r="AE28" s="27"/>
      <c r="AF28" s="29" t="s">
        <v>99</v>
      </c>
      <c r="AG28" s="30" t="s">
        <v>2090</v>
      </c>
      <c r="AH28" s="29" t="s">
        <v>99</v>
      </c>
      <c r="AI28" s="6">
        <v>45148</v>
      </c>
      <c r="AJ28" s="29" t="s">
        <v>99</v>
      </c>
      <c r="AK28" s="7">
        <f>+Tabla225[[#This Row],[FECHA DE TERMINACIÓN  DEL CONTRATO ]]+120</f>
        <v>45471</v>
      </c>
      <c r="AL28" s="7">
        <f>+Tabla225[[#This Row],[OPORTUNIDAD PARA LIQUIDADAR BILATERALMENTE]]+60</f>
        <v>45531</v>
      </c>
      <c r="AM28" s="7">
        <f>+Tabla225[[#This Row],[OPORTUNIDAD PARA LIQUIDAR UNILATERALMENTE]]+720</f>
        <v>46251</v>
      </c>
      <c r="AN28" s="27" t="s">
        <v>99</v>
      </c>
    </row>
    <row r="29" spans="1:40" ht="60" x14ac:dyDescent="0.25">
      <c r="A29" s="27" t="s">
        <v>86</v>
      </c>
      <c r="B29" s="27" t="s">
        <v>2091</v>
      </c>
      <c r="C29" s="7">
        <v>45154</v>
      </c>
      <c r="D29" s="27" t="s">
        <v>2092</v>
      </c>
      <c r="E29" s="9">
        <v>1152452537</v>
      </c>
      <c r="F29" s="27" t="s">
        <v>2093</v>
      </c>
      <c r="G29" s="27" t="s">
        <v>2094</v>
      </c>
      <c r="H29" s="27"/>
      <c r="I29" s="43"/>
      <c r="J29" s="27"/>
      <c r="K29" s="27" t="s">
        <v>4</v>
      </c>
      <c r="L29" s="27" t="s">
        <v>27</v>
      </c>
      <c r="M29" s="27" t="s">
        <v>18</v>
      </c>
      <c r="N29" s="37">
        <f ca="1">+IF(Tabla225[[#This Row],[DÍAS PENDIENTES DE EJECUCIÓN]]&lt;=0,1,($Q$1-Tabla225[[#This Row],[FECHA ACTA DE INICIO]])/(Tabla225[[#This Row],[FECHA DE TERMINACIÓN  DEL CONTRATO ]]-Tabla225[[#This Row],[FECHA ACTA DE INICIO]]))</f>
        <v>1</v>
      </c>
      <c r="O29" s="10">
        <f>21759207+Tabla225[[#This Row],[ADICIONES ]]</f>
        <v>31358857</v>
      </c>
      <c r="P29" s="7">
        <v>45154</v>
      </c>
      <c r="Q29" s="27" t="s">
        <v>2095</v>
      </c>
      <c r="R29" s="9">
        <f ca="1">+IF(Tabla225[[#This Row],[ESTADO ACTUAL DEL CONTRATO ]]="LIQUIDADO","OK",Tabla225[[#This Row],[FECHA DE TERMINACIÓN  DEL CONTRATO ]]-$Q$1)</f>
        <v>-146</v>
      </c>
      <c r="S29" s="7">
        <v>45351</v>
      </c>
      <c r="T29" s="27"/>
      <c r="U29" s="27" t="s">
        <v>2145</v>
      </c>
      <c r="V29" s="29" t="s">
        <v>99</v>
      </c>
      <c r="W29" s="49">
        <v>9599650</v>
      </c>
      <c r="X29" s="27" t="s">
        <v>855</v>
      </c>
      <c r="Y29" s="27" t="s">
        <v>23</v>
      </c>
      <c r="Z29" s="27" t="s">
        <v>101</v>
      </c>
      <c r="AA29" s="27"/>
      <c r="AB29" s="27"/>
      <c r="AC29" s="27"/>
      <c r="AD29" s="27"/>
      <c r="AE29" s="27"/>
      <c r="AF29" s="29" t="s">
        <v>99</v>
      </c>
      <c r="AG29" s="30" t="s">
        <v>2096</v>
      </c>
      <c r="AH29" s="29" t="s">
        <v>99</v>
      </c>
      <c r="AI29" s="6">
        <v>45154</v>
      </c>
      <c r="AJ29" s="29" t="s">
        <v>99</v>
      </c>
      <c r="AK29" s="7">
        <f>+Tabla225[[#This Row],[FECHA DE TERMINACIÓN  DEL CONTRATO ]]+120</f>
        <v>45471</v>
      </c>
      <c r="AL29" s="7">
        <f>+Tabla225[[#This Row],[OPORTUNIDAD PARA LIQUIDADAR BILATERALMENTE]]+60</f>
        <v>45531</v>
      </c>
      <c r="AM29" s="7">
        <f>+Tabla225[[#This Row],[OPORTUNIDAD PARA LIQUIDAR UNILATERALMENTE]]+720</f>
        <v>46251</v>
      </c>
      <c r="AN29" s="27" t="s">
        <v>99</v>
      </c>
    </row>
    <row r="30" spans="1:40" ht="105" x14ac:dyDescent="0.25">
      <c r="A30" s="27" t="s">
        <v>86</v>
      </c>
      <c r="B30" s="27" t="s">
        <v>2097</v>
      </c>
      <c r="C30" s="7">
        <v>45175</v>
      </c>
      <c r="D30" s="27" t="s">
        <v>2098</v>
      </c>
      <c r="E30" s="9">
        <v>901293228</v>
      </c>
      <c r="F30" s="27" t="s">
        <v>1948</v>
      </c>
      <c r="G30" s="27" t="s">
        <v>2099</v>
      </c>
      <c r="H30" s="27"/>
      <c r="I30" s="43"/>
      <c r="J30" s="27"/>
      <c r="K30" s="27" t="s">
        <v>4</v>
      </c>
      <c r="L30" s="27" t="s">
        <v>9</v>
      </c>
      <c r="M30" s="27" t="s">
        <v>18</v>
      </c>
      <c r="N30" s="37">
        <f ca="1">+IF(Tabla225[[#This Row],[DÍAS PENDIENTES DE EJECUCIÓN]]&lt;=0,1,($Q$1-Tabla225[[#This Row],[FECHA ACTA DE INICIO]])/(Tabla225[[#This Row],[FECHA DE TERMINACIÓN  DEL CONTRATO ]]-Tabla225[[#This Row],[FECHA ACTA DE INICIO]]))</f>
        <v>1</v>
      </c>
      <c r="O30" s="10">
        <v>63545387</v>
      </c>
      <c r="P30" s="6">
        <v>45175</v>
      </c>
      <c r="Q30" s="27" t="s">
        <v>2100</v>
      </c>
      <c r="R30" s="9">
        <f ca="1">+IF(Tabla225[[#This Row],[ESTADO ACTUAL DEL CONTRATO ]]="LIQUIDADO","OK",Tabla225[[#This Row],[FECHA DE TERMINACIÓN  DEL CONTRATO ]]-$Q$1)</f>
        <v>-175</v>
      </c>
      <c r="S30" s="7">
        <v>45322</v>
      </c>
      <c r="T30" s="27"/>
      <c r="U30" s="27" t="s">
        <v>2136</v>
      </c>
      <c r="V30" s="29" t="s">
        <v>99</v>
      </c>
      <c r="W30" s="29" t="s">
        <v>99</v>
      </c>
      <c r="X30" s="27" t="s">
        <v>1952</v>
      </c>
      <c r="Y30" s="27" t="s">
        <v>42</v>
      </c>
      <c r="Z30" s="27" t="s">
        <v>101</v>
      </c>
      <c r="AA30" s="27"/>
      <c r="AB30" s="27"/>
      <c r="AC30" s="27"/>
      <c r="AD30" s="27"/>
      <c r="AE30" s="27"/>
      <c r="AF30" s="29" t="s">
        <v>99</v>
      </c>
      <c r="AG30" s="30" t="s">
        <v>2101</v>
      </c>
      <c r="AH30" s="29" t="s">
        <v>99</v>
      </c>
      <c r="AI30" s="6">
        <v>45175</v>
      </c>
      <c r="AJ30" s="29" t="s">
        <v>99</v>
      </c>
      <c r="AK30" s="7">
        <f>+Tabla225[[#This Row],[FECHA DE TERMINACIÓN  DEL CONTRATO ]]+120</f>
        <v>45442</v>
      </c>
      <c r="AL30" s="7">
        <f>+Tabla225[[#This Row],[OPORTUNIDAD PARA LIQUIDADAR BILATERALMENTE]]+60</f>
        <v>45502</v>
      </c>
      <c r="AM30" s="7">
        <f>+Tabla225[[#This Row],[OPORTUNIDAD PARA LIQUIDAR UNILATERALMENTE]]+720</f>
        <v>46222</v>
      </c>
      <c r="AN30" s="27" t="s">
        <v>99</v>
      </c>
    </row>
    <row r="31" spans="1:40" ht="75" x14ac:dyDescent="0.25">
      <c r="A31" s="27" t="s">
        <v>86</v>
      </c>
      <c r="B31" s="27" t="s">
        <v>2102</v>
      </c>
      <c r="C31" s="7">
        <v>45180</v>
      </c>
      <c r="D31" s="27" t="s">
        <v>2103</v>
      </c>
      <c r="E31" s="9">
        <v>43975343</v>
      </c>
      <c r="F31" s="27" t="s">
        <v>2010</v>
      </c>
      <c r="G31" s="27" t="s">
        <v>2104</v>
      </c>
      <c r="H31" s="27"/>
      <c r="I31" s="43"/>
      <c r="J31" s="27"/>
      <c r="K31" s="27" t="s">
        <v>4</v>
      </c>
      <c r="L31" s="27" t="s">
        <v>27</v>
      </c>
      <c r="M31" s="27" t="s">
        <v>18</v>
      </c>
      <c r="N31" s="37">
        <f ca="1">+IF(Tabla225[[#This Row],[DÍAS PENDIENTES DE EJECUCIÓN]]&lt;=0,1,($Q$1-Tabla225[[#This Row],[FECHA ACTA DE INICIO]])/(Tabla225[[#This Row],[FECHA DE TERMINACIÓN  DEL CONTRATO ]]-Tabla225[[#This Row],[FECHA ACTA DE INICIO]]))</f>
        <v>1</v>
      </c>
      <c r="O31" s="10">
        <f>22208971+Tabla225[[#This Row],[ADICIONES ]]</f>
        <v>33313462</v>
      </c>
      <c r="P31" s="7">
        <v>45180</v>
      </c>
      <c r="Q31" s="27" t="s">
        <v>2105</v>
      </c>
      <c r="R31" s="9">
        <f ca="1">+IF(Tabla225[[#This Row],[ESTADO ACTUAL DEL CONTRATO ]]="LIQUIDADO","OK",Tabla225[[#This Row],[FECHA DE TERMINACIÓN  DEL CONTRATO ]]-$Q$1)</f>
        <v>-150</v>
      </c>
      <c r="S31" s="7">
        <v>45347</v>
      </c>
      <c r="T31" s="27"/>
      <c r="U31" s="27" t="s">
        <v>2144</v>
      </c>
      <c r="V31" s="29" t="s">
        <v>99</v>
      </c>
      <c r="W31" s="49">
        <v>11104491</v>
      </c>
      <c r="X31" s="27" t="s">
        <v>855</v>
      </c>
      <c r="Y31" s="27" t="s">
        <v>41</v>
      </c>
      <c r="Z31" s="27" t="s">
        <v>101</v>
      </c>
      <c r="AA31" s="27"/>
      <c r="AB31" s="27"/>
      <c r="AC31" s="27"/>
      <c r="AD31" s="27"/>
      <c r="AE31" s="27"/>
      <c r="AF31" s="29" t="s">
        <v>99</v>
      </c>
      <c r="AG31" s="30" t="s">
        <v>2106</v>
      </c>
      <c r="AH31" s="29" t="s">
        <v>99</v>
      </c>
      <c r="AI31" s="6">
        <v>45180</v>
      </c>
      <c r="AJ31" s="29" t="s">
        <v>99</v>
      </c>
      <c r="AK31" s="7">
        <f>+Tabla225[[#This Row],[FECHA DE TERMINACIÓN  DEL CONTRATO ]]+120</f>
        <v>45467</v>
      </c>
      <c r="AL31" s="7">
        <f>+Tabla225[[#This Row],[OPORTUNIDAD PARA LIQUIDADAR BILATERALMENTE]]+60</f>
        <v>45527</v>
      </c>
      <c r="AM31" s="7">
        <f>+Tabla225[[#This Row],[OPORTUNIDAD PARA LIQUIDAR UNILATERALMENTE]]+720</f>
        <v>46247</v>
      </c>
      <c r="AN31" s="27" t="s">
        <v>99</v>
      </c>
    </row>
    <row r="32" spans="1:40" ht="75" x14ac:dyDescent="0.25">
      <c r="A32" s="27" t="s">
        <v>86</v>
      </c>
      <c r="B32" s="27" t="s">
        <v>2108</v>
      </c>
      <c r="C32" s="7">
        <v>45205</v>
      </c>
      <c r="D32" s="27" t="s">
        <v>2109</v>
      </c>
      <c r="E32" s="9">
        <v>71728803</v>
      </c>
      <c r="F32" s="27" t="s">
        <v>2110</v>
      </c>
      <c r="G32" s="27" t="s">
        <v>2111</v>
      </c>
      <c r="H32" s="27"/>
      <c r="I32" s="43"/>
      <c r="J32" s="27"/>
      <c r="K32" s="27" t="s">
        <v>4</v>
      </c>
      <c r="L32" s="27" t="s">
        <v>27</v>
      </c>
      <c r="M32" s="27" t="s">
        <v>18</v>
      </c>
      <c r="N32" s="37">
        <f ca="1">+IF(Tabla225[[#This Row],[DÍAS PENDIENTES DE EJECUCIÓN]]&lt;=0,1,($Q$1-Tabla225[[#This Row],[FECHA ACTA DE INICIO]])/(Tabla225[[#This Row],[FECHA DE TERMINACIÓN  DEL CONTRATO ]]-Tabla225[[#This Row],[FECHA ACTA DE INICIO]]))</f>
        <v>1</v>
      </c>
      <c r="O32" s="10">
        <f>20300000+Tabla225[[#This Row],[ADICIONES ]]</f>
        <v>27300000</v>
      </c>
      <c r="P32" s="7">
        <v>45205</v>
      </c>
      <c r="Q32" s="27" t="s">
        <v>2112</v>
      </c>
      <c r="R32" s="9">
        <f ca="1">+IF(Tabla225[[#This Row],[ESTADO ACTUAL DEL CONTRATO ]]="LIQUIDADO","OK",Tabla225[[#This Row],[FECHA DE TERMINACIÓN  DEL CONTRATO ]]-$Q$1)</f>
        <v>-175</v>
      </c>
      <c r="S32" s="7">
        <v>45322</v>
      </c>
      <c r="T32" s="27"/>
      <c r="U32" s="27" t="s">
        <v>2150</v>
      </c>
      <c r="V32" s="29" t="s">
        <v>99</v>
      </c>
      <c r="W32" s="49">
        <v>7000000</v>
      </c>
      <c r="X32" s="27" t="s">
        <v>855</v>
      </c>
      <c r="Y32" s="27" t="s">
        <v>46</v>
      </c>
      <c r="Z32" s="27" t="s">
        <v>101</v>
      </c>
      <c r="AA32" s="27"/>
      <c r="AB32" s="27" t="s">
        <v>99</v>
      </c>
      <c r="AC32" s="27" t="s">
        <v>2107</v>
      </c>
      <c r="AD32" s="27" t="s">
        <v>99</v>
      </c>
      <c r="AE32" s="27">
        <v>45202</v>
      </c>
      <c r="AF32" s="29" t="s">
        <v>99</v>
      </c>
      <c r="AG32" s="30" t="s">
        <v>2113</v>
      </c>
      <c r="AH32" s="29" t="s">
        <v>99</v>
      </c>
      <c r="AI32" s="6">
        <v>45205</v>
      </c>
      <c r="AJ32" s="29" t="s">
        <v>99</v>
      </c>
      <c r="AK32" s="7">
        <f>+Tabla225[[#This Row],[FECHA DE TERMINACIÓN  DEL CONTRATO ]]+120</f>
        <v>45442</v>
      </c>
      <c r="AL32" s="7">
        <f>+Tabla225[[#This Row],[OPORTUNIDAD PARA LIQUIDADAR BILATERALMENTE]]+60</f>
        <v>45502</v>
      </c>
      <c r="AM32" s="7">
        <f>+Tabla225[[#This Row],[OPORTUNIDAD PARA LIQUIDAR UNILATERALMENTE]]+720</f>
        <v>46222</v>
      </c>
      <c r="AN32" s="27" t="s">
        <v>99</v>
      </c>
    </row>
    <row r="33" spans="1:40" ht="60" x14ac:dyDescent="0.25">
      <c r="A33" s="27" t="s">
        <v>86</v>
      </c>
      <c r="B33" s="27" t="s">
        <v>2114</v>
      </c>
      <c r="C33" s="7">
        <v>45209</v>
      </c>
      <c r="D33" s="27" t="s">
        <v>128</v>
      </c>
      <c r="E33" s="9">
        <v>1017174420</v>
      </c>
      <c r="F33" s="27" t="s">
        <v>1944</v>
      </c>
      <c r="G33" s="27" t="s">
        <v>2115</v>
      </c>
      <c r="H33" s="27"/>
      <c r="I33" s="43"/>
      <c r="J33" s="27"/>
      <c r="K33" s="27" t="s">
        <v>4</v>
      </c>
      <c r="L33" s="27" t="s">
        <v>27</v>
      </c>
      <c r="M33" s="27" t="s">
        <v>18</v>
      </c>
      <c r="N33" s="37">
        <f ca="1">+IF(Tabla225[[#This Row],[DÍAS PENDIENTES DE EJECUCIÓN]]&lt;=0,1,($Q$1-Tabla225[[#This Row],[FECHA ACTA DE INICIO]])/(Tabla225[[#This Row],[FECHA DE TERMINACIÓN  DEL CONTRATO ]]-Tabla225[[#This Row],[FECHA ACTA DE INICIO]]))</f>
        <v>1</v>
      </c>
      <c r="O33" s="10">
        <f>17606403+Tabla225[[#This Row],[ADICIONES ]]</f>
        <v>26409605</v>
      </c>
      <c r="P33" s="7">
        <v>45209</v>
      </c>
      <c r="Q33" s="27" t="s">
        <v>2116</v>
      </c>
      <c r="R33" s="9">
        <f ca="1">+IF(Tabla225[[#This Row],[ESTADO ACTUAL DEL CONTRATO ]]="LIQUIDADO","OK",Tabla225[[#This Row],[FECHA DE TERMINACIÓN  DEL CONTRATO ]]-$Q$1)</f>
        <v>-164</v>
      </c>
      <c r="S33" s="7">
        <v>45333</v>
      </c>
      <c r="T33" s="27"/>
      <c r="U33" s="27" t="s">
        <v>2146</v>
      </c>
      <c r="V33" s="29" t="s">
        <v>99</v>
      </c>
      <c r="W33" s="49">
        <v>8803202</v>
      </c>
      <c r="X33" s="27" t="s">
        <v>855</v>
      </c>
      <c r="Y33" s="27" t="s">
        <v>44</v>
      </c>
      <c r="Z33" s="27" t="s">
        <v>101</v>
      </c>
      <c r="AA33" s="27"/>
      <c r="AB33" s="27"/>
      <c r="AC33" s="27"/>
      <c r="AD33" s="27"/>
      <c r="AE33" s="27"/>
      <c r="AF33" s="29" t="s">
        <v>99</v>
      </c>
      <c r="AG33" s="30" t="s">
        <v>2117</v>
      </c>
      <c r="AH33" s="29" t="s">
        <v>99</v>
      </c>
      <c r="AI33" s="6">
        <v>45209</v>
      </c>
      <c r="AJ33" s="29" t="s">
        <v>99</v>
      </c>
      <c r="AK33" s="7">
        <f>+Tabla225[[#This Row],[FECHA DE TERMINACIÓN  DEL CONTRATO ]]+120</f>
        <v>45453</v>
      </c>
      <c r="AL33" s="7">
        <f>+Tabla225[[#This Row],[OPORTUNIDAD PARA LIQUIDADAR BILATERALMENTE]]+60</f>
        <v>45513</v>
      </c>
      <c r="AM33" s="7">
        <f>+Tabla225[[#This Row],[OPORTUNIDAD PARA LIQUIDAR UNILATERALMENTE]]+720</f>
        <v>46233</v>
      </c>
      <c r="AN33" s="27" t="s">
        <v>99</v>
      </c>
    </row>
    <row r="34" spans="1:40" ht="60" x14ac:dyDescent="0.25">
      <c r="A34" s="27" t="s">
        <v>86</v>
      </c>
      <c r="B34" s="27" t="s">
        <v>2118</v>
      </c>
      <c r="C34" s="7">
        <v>45208</v>
      </c>
      <c r="D34" s="27" t="s">
        <v>530</v>
      </c>
      <c r="E34" s="9">
        <v>43625187</v>
      </c>
      <c r="F34" s="27" t="s">
        <v>2119</v>
      </c>
      <c r="G34" s="27" t="s">
        <v>2120</v>
      </c>
      <c r="H34" s="27"/>
      <c r="I34" s="43"/>
      <c r="J34" s="27"/>
      <c r="K34" s="27" t="s">
        <v>4</v>
      </c>
      <c r="L34" s="27" t="s">
        <v>27</v>
      </c>
      <c r="M34" s="27" t="s">
        <v>18</v>
      </c>
      <c r="N34" s="37">
        <f ca="1">+IF(Tabla225[[#This Row],[DÍAS PENDIENTES DE EJECUCIÓN]]&lt;=0,1,($Q$1-Tabla225[[#This Row],[FECHA ACTA DE INICIO]])/(Tabla225[[#This Row],[FECHA DE TERMINACIÓN  DEL CONTRATO ]]-Tabla225[[#This Row],[FECHA ACTA DE INICIO]]))</f>
        <v>1</v>
      </c>
      <c r="O34" s="10">
        <f>18492641+Tabla225[[#This Row],[ADICIONES ]]</f>
        <v>27627560</v>
      </c>
      <c r="P34" s="7">
        <v>45208</v>
      </c>
      <c r="Q34" s="27" t="s">
        <v>2122</v>
      </c>
      <c r="R34" s="9">
        <f ca="1">+IF(Tabla225[[#This Row],[ESTADO ACTUAL DEL CONTRATO ]]="LIQUIDADO","OK",Tabla225[[#This Row],[FECHA DE TERMINACIÓN  DEL CONTRATO ]]-$Q$1)</f>
        <v>-164</v>
      </c>
      <c r="S34" s="7">
        <v>45333</v>
      </c>
      <c r="T34" s="27"/>
      <c r="U34" s="27" t="s">
        <v>2146</v>
      </c>
      <c r="V34" s="29" t="s">
        <v>99</v>
      </c>
      <c r="W34" s="49">
        <v>9134919</v>
      </c>
      <c r="X34" s="27" t="s">
        <v>855</v>
      </c>
      <c r="Y34" s="27" t="s">
        <v>15</v>
      </c>
      <c r="Z34" s="27" t="s">
        <v>101</v>
      </c>
      <c r="AA34" s="27"/>
      <c r="AB34" s="27"/>
      <c r="AC34" s="27"/>
      <c r="AD34" s="27"/>
      <c r="AE34" s="27"/>
      <c r="AF34" s="29" t="s">
        <v>99</v>
      </c>
      <c r="AG34" s="30" t="s">
        <v>2121</v>
      </c>
      <c r="AH34" s="29" t="s">
        <v>99</v>
      </c>
      <c r="AI34" s="6">
        <v>45208</v>
      </c>
      <c r="AJ34" s="29" t="s">
        <v>99</v>
      </c>
      <c r="AK34" s="7">
        <f>+Tabla225[[#This Row],[FECHA DE TERMINACIÓN  DEL CONTRATO ]]+120</f>
        <v>45453</v>
      </c>
      <c r="AL34" s="7">
        <f>+Tabla225[[#This Row],[OPORTUNIDAD PARA LIQUIDADAR BILATERALMENTE]]+60</f>
        <v>45513</v>
      </c>
      <c r="AM34" s="7">
        <f>+Tabla225[[#This Row],[OPORTUNIDAD PARA LIQUIDAR UNILATERALMENTE]]+720</f>
        <v>46233</v>
      </c>
      <c r="AN34" s="27" t="s">
        <v>99</v>
      </c>
    </row>
    <row r="35" spans="1:40" ht="90" x14ac:dyDescent="0.25">
      <c r="A35" s="27" t="s">
        <v>86</v>
      </c>
      <c r="B35" s="27" t="s">
        <v>2124</v>
      </c>
      <c r="C35" s="7">
        <v>45231</v>
      </c>
      <c r="D35" s="27" t="s">
        <v>94</v>
      </c>
      <c r="E35" s="9" t="s">
        <v>95</v>
      </c>
      <c r="F35" s="27" t="s">
        <v>2125</v>
      </c>
      <c r="G35" s="27" t="s">
        <v>2126</v>
      </c>
      <c r="H35" s="27"/>
      <c r="I35" s="43"/>
      <c r="J35" s="27"/>
      <c r="K35" s="27" t="s">
        <v>4</v>
      </c>
      <c r="L35" s="27" t="s">
        <v>5</v>
      </c>
      <c r="M35" s="27" t="s">
        <v>18</v>
      </c>
      <c r="N35" s="37">
        <f ca="1">+IF(Tabla225[[#This Row],[DÍAS PENDIENTES DE EJECUCIÓN]]&lt;=0,1,($Q$1-Tabla225[[#This Row],[FECHA ACTA DE INICIO]])/(Tabla225[[#This Row],[FECHA DE TERMINACIÓN  DEL CONTRATO ]]-Tabla225[[#This Row],[FECHA ACTA DE INICIO]]))</f>
        <v>1</v>
      </c>
      <c r="O35" s="10">
        <f>40684039+Tabla225[[#This Row],[ADICIONES ]]</f>
        <v>61026058</v>
      </c>
      <c r="P35" s="7">
        <v>45231</v>
      </c>
      <c r="Q35" s="27" t="s">
        <v>1966</v>
      </c>
      <c r="R35" s="9">
        <f ca="1">+IF(Tabla225[[#This Row],[ESTADO ACTUAL DEL CONTRATO ]]="LIQUIDADO","OK",Tabla225[[#This Row],[FECHA DE TERMINACIÓN  DEL CONTRATO ]]-$Q$1)</f>
        <v>-175</v>
      </c>
      <c r="S35" s="7">
        <v>45322</v>
      </c>
      <c r="T35" s="27"/>
      <c r="U35" s="27" t="s">
        <v>2141</v>
      </c>
      <c r="V35" s="29" t="s">
        <v>99</v>
      </c>
      <c r="W35" s="49">
        <v>20342019</v>
      </c>
      <c r="X35" s="27" t="s">
        <v>2127</v>
      </c>
      <c r="Y35" s="27" t="s">
        <v>38</v>
      </c>
      <c r="Z35" s="27" t="s">
        <v>101</v>
      </c>
      <c r="AA35" s="27" t="s">
        <v>1984</v>
      </c>
      <c r="AB35" s="27"/>
      <c r="AC35" s="27"/>
      <c r="AD35" s="27"/>
      <c r="AE35" s="27"/>
      <c r="AF35" s="29" t="s">
        <v>99</v>
      </c>
      <c r="AG35" s="30" t="s">
        <v>2128</v>
      </c>
      <c r="AH35" s="29" t="s">
        <v>99</v>
      </c>
      <c r="AI35" s="6">
        <v>45230</v>
      </c>
      <c r="AJ35" s="29" t="s">
        <v>99</v>
      </c>
      <c r="AK35" s="7">
        <f>+Tabla225[[#This Row],[FECHA DE TERMINACIÓN  DEL CONTRATO ]]+120</f>
        <v>45442</v>
      </c>
      <c r="AL35" s="7">
        <f>+Tabla225[[#This Row],[OPORTUNIDAD PARA LIQUIDADAR BILATERALMENTE]]+60</f>
        <v>45502</v>
      </c>
      <c r="AM35" s="7">
        <f>+Tabla225[[#This Row],[OPORTUNIDAD PARA LIQUIDAR UNILATERALMENTE]]+720</f>
        <v>46222</v>
      </c>
      <c r="AN35" s="27" t="s">
        <v>99</v>
      </c>
    </row>
    <row r="36" spans="1:40" ht="79.5" customHeight="1" x14ac:dyDescent="0.25">
      <c r="A36" s="27" t="s">
        <v>86</v>
      </c>
      <c r="B36" s="27" t="s">
        <v>2129</v>
      </c>
      <c r="C36" s="7">
        <v>45231</v>
      </c>
      <c r="D36" s="27" t="s">
        <v>198</v>
      </c>
      <c r="E36" s="9" t="s">
        <v>199</v>
      </c>
      <c r="F36" s="27" t="s">
        <v>2130</v>
      </c>
      <c r="G36" s="27" t="s">
        <v>2131</v>
      </c>
      <c r="H36" s="27"/>
      <c r="I36" s="43"/>
      <c r="J36" s="27"/>
      <c r="K36" s="27" t="s">
        <v>4</v>
      </c>
      <c r="L36" s="27" t="s">
        <v>5</v>
      </c>
      <c r="M36" s="27" t="s">
        <v>18</v>
      </c>
      <c r="N36" s="37">
        <f ca="1">+IF(Tabla225[[#This Row],[DÍAS PENDIENTES DE EJECUCIÓN]]&lt;=0,1,($Q$1-Tabla225[[#This Row],[FECHA ACTA DE INICIO]])/(Tabla225[[#This Row],[FECHA DE TERMINACIÓN  DEL CONTRATO ]]-Tabla225[[#This Row],[FECHA ACTA DE INICIO]]))</f>
        <v>1</v>
      </c>
      <c r="O36" s="10">
        <f>4072298+Tabla225[[#This Row],[ADICIONES ]]</f>
        <v>6707221</v>
      </c>
      <c r="P36" s="7">
        <v>45231</v>
      </c>
      <c r="Q36" s="27" t="s">
        <v>1966</v>
      </c>
      <c r="R36" s="9">
        <f ca="1">+IF(Tabla225[[#This Row],[ESTADO ACTUAL DEL CONTRATO ]]="LIQUIDADO","OK",Tabla225[[#This Row],[FECHA DE TERMINACIÓN  DEL CONTRATO ]]-$Q$1)</f>
        <v>-175</v>
      </c>
      <c r="S36" s="7">
        <v>45322</v>
      </c>
      <c r="T36" s="27"/>
      <c r="U36" s="27" t="s">
        <v>2136</v>
      </c>
      <c r="V36" s="29" t="s">
        <v>99</v>
      </c>
      <c r="W36" s="49">
        <v>2634923</v>
      </c>
      <c r="X36" s="27" t="s">
        <v>2127</v>
      </c>
      <c r="Y36" s="27" t="s">
        <v>42</v>
      </c>
      <c r="Z36" s="27" t="s">
        <v>101</v>
      </c>
      <c r="AA36" s="27" t="s">
        <v>2132</v>
      </c>
      <c r="AB36" s="27"/>
      <c r="AC36" s="27"/>
      <c r="AD36" s="27"/>
      <c r="AE36" s="27"/>
      <c r="AF36" s="29" t="s">
        <v>99</v>
      </c>
      <c r="AG36" s="30" t="s">
        <v>2133</v>
      </c>
      <c r="AH36" s="29" t="s">
        <v>99</v>
      </c>
      <c r="AI36" s="6">
        <v>45230</v>
      </c>
      <c r="AJ36" s="29" t="s">
        <v>99</v>
      </c>
      <c r="AK36" s="7">
        <f>+Tabla225[[#This Row],[FECHA DE TERMINACIÓN  DEL CONTRATO ]]+120</f>
        <v>45442</v>
      </c>
      <c r="AL36" s="7">
        <f>+Tabla225[[#This Row],[OPORTUNIDAD PARA LIQUIDADAR BILATERALMENTE]]+60</f>
        <v>45502</v>
      </c>
      <c r="AM36" s="7">
        <f>+Tabla225[[#This Row],[OPORTUNIDAD PARA LIQUIDAR UNILATERALMENTE]]+720</f>
        <v>46222</v>
      </c>
      <c r="AN36" s="27" t="s">
        <v>99</v>
      </c>
    </row>
    <row r="37" spans="1:40" ht="30" x14ac:dyDescent="0.25">
      <c r="A37" s="5" t="s">
        <v>86</v>
      </c>
      <c r="B37" s="5" t="s">
        <v>2153</v>
      </c>
      <c r="C37" s="7">
        <v>45294</v>
      </c>
      <c r="D37" s="5" t="s">
        <v>855</v>
      </c>
      <c r="E37" s="9">
        <v>1035227552</v>
      </c>
      <c r="F37" s="5" t="s">
        <v>1982</v>
      </c>
      <c r="G37" s="5" t="s">
        <v>2156</v>
      </c>
      <c r="H37" s="5"/>
      <c r="I37" s="9"/>
      <c r="J37" s="5"/>
      <c r="K37" s="27" t="s">
        <v>4</v>
      </c>
      <c r="L37" s="27" t="s">
        <v>27</v>
      </c>
      <c r="M37" s="27" t="s">
        <v>18</v>
      </c>
      <c r="N37" s="37">
        <f ca="1">+IF(Tabla225[[#This Row],[DÍAS PENDIENTES DE EJECUCIÓN]]&lt;=0,1,($Q$1-Tabla225[[#This Row],[FECHA ACTA DE INICIO]])/(Tabla225[[#This Row],[FECHA DE TERMINACIÓN  DEL CONTRATO ]]-Tabla225[[#This Row],[FECHA ACTA DE INICIO]]))</f>
        <v>1</v>
      </c>
      <c r="O37" s="10">
        <v>10717741</v>
      </c>
      <c r="P37" s="7">
        <v>45294</v>
      </c>
      <c r="Q37" s="5" t="s">
        <v>2157</v>
      </c>
      <c r="R37" s="9">
        <f ca="1">+IF(Tabla225[[#This Row],[ESTADO ACTUAL DEL CONTRATO ]]="LIQUIDADO","OK",Tabla225[[#This Row],[FECHA DE TERMINACIÓN  DEL CONTRATO ]]-$Q$1)</f>
        <v>-146</v>
      </c>
      <c r="S37" s="7">
        <v>45351</v>
      </c>
      <c r="T37" s="65">
        <v>45322</v>
      </c>
      <c r="U37" s="5"/>
      <c r="V37" s="5"/>
      <c r="W37" s="48"/>
      <c r="X37" s="5" t="s">
        <v>855</v>
      </c>
      <c r="Y37" s="5" t="s">
        <v>23</v>
      </c>
      <c r="Z37" s="5" t="s">
        <v>101</v>
      </c>
      <c r="AB37" s="5"/>
      <c r="AC37" s="5"/>
      <c r="AD37" s="5"/>
      <c r="AE37" s="5"/>
      <c r="AF37" s="5" t="s">
        <v>99</v>
      </c>
      <c r="AG37" s="5" t="s">
        <v>2158</v>
      </c>
      <c r="AH37" s="7" t="s">
        <v>99</v>
      </c>
      <c r="AI37" s="7">
        <v>45294</v>
      </c>
      <c r="AJ37" s="5" t="s">
        <v>99</v>
      </c>
      <c r="AK37" s="7">
        <f>+Tabla225[[#This Row],[FECHA DE TERMINACIÓN  DEL CONTRATO ]]+120</f>
        <v>45471</v>
      </c>
      <c r="AL37" s="7">
        <f>+Tabla225[[#This Row],[OPORTUNIDAD PARA LIQUIDADAR BILATERALMENTE]]+60</f>
        <v>45531</v>
      </c>
      <c r="AM37" s="7">
        <f>+Tabla225[[#This Row],[OPORTUNIDAD PARA LIQUIDAR UNILATERALMENTE]]+720</f>
        <v>46251</v>
      </c>
      <c r="AN37" s="5" t="s">
        <v>99</v>
      </c>
    </row>
    <row r="38" spans="1:40" ht="30" x14ac:dyDescent="0.25">
      <c r="A38" s="5" t="s">
        <v>86</v>
      </c>
      <c r="B38" s="5" t="s">
        <v>2154</v>
      </c>
      <c r="C38" s="7">
        <v>45295</v>
      </c>
      <c r="D38" s="5" t="s">
        <v>2155</v>
      </c>
      <c r="E38" s="9">
        <v>32207886</v>
      </c>
      <c r="F38" s="5" t="s">
        <v>2011</v>
      </c>
      <c r="G38" s="5" t="s">
        <v>2159</v>
      </c>
      <c r="H38" s="5"/>
      <c r="I38" s="9"/>
      <c r="J38" s="5"/>
      <c r="K38" s="27" t="s">
        <v>4</v>
      </c>
      <c r="L38" s="27" t="s">
        <v>27</v>
      </c>
      <c r="M38" s="27" t="s">
        <v>18</v>
      </c>
      <c r="N38" s="37">
        <f ca="1">+IF(Tabla225[[#This Row],[DÍAS PENDIENTES DE EJECUCIÓN]]&lt;=0,1,($Q$1-Tabla225[[#This Row],[FECHA ACTA DE INICIO]])/(Tabla225[[#This Row],[FECHA DE TERMINACIÓN  DEL CONTRATO ]]-Tabla225[[#This Row],[FECHA ACTA DE INICIO]]))</f>
        <v>1</v>
      </c>
      <c r="O38" s="10">
        <v>6163906</v>
      </c>
      <c r="P38" s="7">
        <v>45295</v>
      </c>
      <c r="Q38" s="5" t="s">
        <v>2160</v>
      </c>
      <c r="R38" s="9">
        <f ca="1">+IF(Tabla225[[#This Row],[ESTADO ACTUAL DEL CONTRATO ]]="LIQUIDADO","OK",Tabla225[[#This Row],[FECHA DE TERMINACIÓN  DEL CONTRATO ]]-$Q$1)</f>
        <v>-146</v>
      </c>
      <c r="S38" s="7">
        <v>45351</v>
      </c>
      <c r="T38" s="5"/>
      <c r="U38" s="5"/>
      <c r="V38" s="5"/>
      <c r="W38" s="48"/>
      <c r="X38" s="5" t="s">
        <v>855</v>
      </c>
      <c r="Y38" s="5" t="s">
        <v>23</v>
      </c>
      <c r="Z38" s="5" t="s">
        <v>101</v>
      </c>
      <c r="AB38" s="5"/>
      <c r="AC38" s="5"/>
      <c r="AD38" s="5"/>
      <c r="AE38" s="5"/>
      <c r="AF38" s="5" t="s">
        <v>99</v>
      </c>
      <c r="AG38" s="5" t="s">
        <v>2161</v>
      </c>
      <c r="AH38" s="7" t="s">
        <v>99</v>
      </c>
      <c r="AI38" s="7">
        <v>45295</v>
      </c>
      <c r="AJ38" s="5" t="s">
        <v>99</v>
      </c>
      <c r="AK38" s="7">
        <f>+Tabla225[[#This Row],[FECHA DE TERMINACIÓN  DEL CONTRATO ]]+120</f>
        <v>45471</v>
      </c>
      <c r="AL38" s="7">
        <f>+Tabla225[[#This Row],[OPORTUNIDAD PARA LIQUIDADAR BILATERALMENTE]]+60</f>
        <v>45531</v>
      </c>
      <c r="AM38" s="7">
        <f>+Tabla225[[#This Row],[OPORTUNIDAD PARA LIQUIDAR UNILATERALMENTE]]+720</f>
        <v>46251</v>
      </c>
      <c r="AN38" s="5" t="s">
        <v>99</v>
      </c>
    </row>
    <row r="39" spans="1:40" ht="30" x14ac:dyDescent="0.25">
      <c r="A39" s="5" t="s">
        <v>86</v>
      </c>
      <c r="B39" s="5" t="s">
        <v>2162</v>
      </c>
      <c r="C39" s="7">
        <v>45300</v>
      </c>
      <c r="D39" s="5" t="s">
        <v>1101</v>
      </c>
      <c r="E39" s="9">
        <v>1038212262</v>
      </c>
      <c r="F39" s="5" t="s">
        <v>1945</v>
      </c>
      <c r="G39" s="5" t="s">
        <v>2171</v>
      </c>
      <c r="H39" s="5"/>
      <c r="I39" s="9"/>
      <c r="J39" s="5"/>
      <c r="K39" s="27" t="s">
        <v>4</v>
      </c>
      <c r="L39" s="27" t="s">
        <v>27</v>
      </c>
      <c r="M39" s="27" t="s">
        <v>18</v>
      </c>
      <c r="N39" s="37">
        <f ca="1">+IF(Tabla225[[#This Row],[DÍAS PENDIENTES DE EJECUCIÓN]]&lt;=0,1,($Q$1-Tabla225[[#This Row],[FECHA ACTA DE INICIO]])/(Tabla225[[#This Row],[FECHA DE TERMINACIÓN  DEL CONTRATO ]]-Tabla225[[#This Row],[FECHA ACTA DE INICIO]]))</f>
        <v>1</v>
      </c>
      <c r="O39" s="10">
        <v>9627802</v>
      </c>
      <c r="P39" s="7">
        <v>45300</v>
      </c>
      <c r="Q39" s="5" t="s">
        <v>2205</v>
      </c>
      <c r="R39" s="9">
        <f ca="1">+IF(Tabla225[[#This Row],[ESTADO ACTUAL DEL CONTRATO ]]="LIQUIDADO","OK",Tabla225[[#This Row],[FECHA DE TERMINACIÓN  DEL CONTRATO ]]-$Q$1)</f>
        <v>-146</v>
      </c>
      <c r="S39" s="7">
        <v>45351</v>
      </c>
      <c r="T39" s="5"/>
      <c r="U39" s="5"/>
      <c r="V39" s="5"/>
      <c r="W39" s="48"/>
      <c r="X39" s="5" t="s">
        <v>855</v>
      </c>
      <c r="Y39" s="5" t="s">
        <v>2206</v>
      </c>
      <c r="Z39" s="5" t="s">
        <v>101</v>
      </c>
      <c r="AB39" s="5"/>
      <c r="AC39" s="5"/>
      <c r="AD39" s="5"/>
      <c r="AE39" s="5"/>
      <c r="AF39" s="5" t="s">
        <v>99</v>
      </c>
      <c r="AG39" s="5" t="s">
        <v>2207</v>
      </c>
      <c r="AH39" s="7" t="s">
        <v>99</v>
      </c>
      <c r="AI39" s="7">
        <v>45300</v>
      </c>
      <c r="AJ39" s="5" t="s">
        <v>99</v>
      </c>
      <c r="AK39" s="7">
        <f>+Tabla225[[#This Row],[FECHA DE TERMINACIÓN  DEL CONTRATO ]]+120</f>
        <v>45471</v>
      </c>
      <c r="AL39" s="7">
        <f>+Tabla225[[#This Row],[OPORTUNIDAD PARA LIQUIDADAR BILATERALMENTE]]+60</f>
        <v>45531</v>
      </c>
      <c r="AM39" s="7">
        <f>+Tabla225[[#This Row],[OPORTUNIDAD PARA LIQUIDAR UNILATERALMENTE]]+720</f>
        <v>46251</v>
      </c>
      <c r="AN39" s="5" t="s">
        <v>99</v>
      </c>
    </row>
    <row r="40" spans="1:40" ht="30" x14ac:dyDescent="0.25">
      <c r="A40" s="5" t="s">
        <v>86</v>
      </c>
      <c r="B40" s="5" t="s">
        <v>2163</v>
      </c>
      <c r="C40" s="7">
        <v>45300</v>
      </c>
      <c r="D40" s="5" t="s">
        <v>1941</v>
      </c>
      <c r="E40" s="9">
        <v>1128283941</v>
      </c>
      <c r="F40" s="5" t="s">
        <v>2015</v>
      </c>
      <c r="G40" s="5" t="s">
        <v>2172</v>
      </c>
      <c r="H40" s="5"/>
      <c r="I40" s="9"/>
      <c r="J40" s="5"/>
      <c r="K40" s="27" t="s">
        <v>4</v>
      </c>
      <c r="L40" s="27" t="s">
        <v>27</v>
      </c>
      <c r="M40" s="27" t="s">
        <v>18</v>
      </c>
      <c r="N40" s="37">
        <f ca="1">+IF(Tabla225[[#This Row],[DÍAS PENDIENTES DE EJECUCIÓN]]&lt;=0,1,($Q$1-Tabla225[[#This Row],[FECHA ACTA DE INICIO]])/(Tabla225[[#This Row],[FECHA DE TERMINACIÓN  DEL CONTRATO ]]-Tabla225[[#This Row],[FECHA ACTA DE INICIO]]))</f>
        <v>1</v>
      </c>
      <c r="O40" s="10">
        <v>5632534</v>
      </c>
      <c r="P40" s="7">
        <v>45300</v>
      </c>
      <c r="Q40" s="5" t="s">
        <v>2205</v>
      </c>
      <c r="R40" s="9">
        <f ca="1">+IF(Tabla225[[#This Row],[ESTADO ACTUAL DEL CONTRATO ]]="LIQUIDADO","OK",Tabla225[[#This Row],[FECHA DE TERMINACIÓN  DEL CONTRATO ]]-$Q$1)</f>
        <v>-146</v>
      </c>
      <c r="S40" s="7">
        <v>45351</v>
      </c>
      <c r="T40" s="5"/>
      <c r="U40" s="5"/>
      <c r="V40" s="5"/>
      <c r="W40" s="48"/>
      <c r="X40" s="5" t="s">
        <v>855</v>
      </c>
      <c r="Y40" s="5" t="s">
        <v>38</v>
      </c>
      <c r="Z40" s="5" t="s">
        <v>101</v>
      </c>
      <c r="AB40" s="5"/>
      <c r="AC40" s="5"/>
      <c r="AD40" s="5"/>
      <c r="AE40" s="5"/>
      <c r="AF40" s="5" t="s">
        <v>99</v>
      </c>
      <c r="AG40" s="5" t="s">
        <v>2208</v>
      </c>
      <c r="AH40" s="7" t="s">
        <v>99</v>
      </c>
      <c r="AI40" s="7">
        <v>45300</v>
      </c>
      <c r="AJ40" s="5" t="s">
        <v>99</v>
      </c>
      <c r="AK40" s="7">
        <f>+Tabla225[[#This Row],[FECHA DE TERMINACIÓN  DEL CONTRATO ]]+120</f>
        <v>45471</v>
      </c>
      <c r="AL40" s="7">
        <f>+Tabla225[[#This Row],[OPORTUNIDAD PARA LIQUIDADAR BILATERALMENTE]]+60</f>
        <v>45531</v>
      </c>
      <c r="AM40" s="7">
        <f>+Tabla225[[#This Row],[OPORTUNIDAD PARA LIQUIDAR UNILATERALMENTE]]+720</f>
        <v>46251</v>
      </c>
      <c r="AN40" s="5" t="s">
        <v>99</v>
      </c>
    </row>
    <row r="41" spans="1:40" ht="30" x14ac:dyDescent="0.25">
      <c r="A41" s="5" t="s">
        <v>86</v>
      </c>
      <c r="B41" s="5" t="s">
        <v>2164</v>
      </c>
      <c r="C41" s="7">
        <v>45300</v>
      </c>
      <c r="D41" s="5" t="s">
        <v>738</v>
      </c>
      <c r="E41" s="9">
        <v>70114463</v>
      </c>
      <c r="F41" s="5" t="s">
        <v>2019</v>
      </c>
      <c r="G41" s="5" t="s">
        <v>2173</v>
      </c>
      <c r="H41" s="5"/>
      <c r="I41" s="9"/>
      <c r="J41" s="5"/>
      <c r="K41" s="27" t="s">
        <v>4</v>
      </c>
      <c r="L41" s="27" t="s">
        <v>27</v>
      </c>
      <c r="M41" s="27" t="s">
        <v>18</v>
      </c>
      <c r="N41" s="37">
        <f ca="1">+IF(Tabla225[[#This Row],[DÍAS PENDIENTES DE EJECUCIÓN]]&lt;=0,1,($Q$1-Tabla225[[#This Row],[FECHA ACTA DE INICIO]])/(Tabla225[[#This Row],[FECHA DE TERMINACIÓN  DEL CONTRATO ]]-Tabla225[[#This Row],[FECHA ACTA DE INICIO]]))</f>
        <v>1</v>
      </c>
      <c r="O41" s="10">
        <v>4494432</v>
      </c>
      <c r="P41" s="7">
        <v>45300</v>
      </c>
      <c r="Q41" s="5" t="s">
        <v>2205</v>
      </c>
      <c r="R41" s="9">
        <f ca="1">+IF(Tabla225[[#This Row],[ESTADO ACTUAL DEL CONTRATO ]]="LIQUIDADO","OK",Tabla225[[#This Row],[FECHA DE TERMINACIÓN  DEL CONTRATO ]]-$Q$1)</f>
        <v>-146</v>
      </c>
      <c r="S41" s="7">
        <v>45351</v>
      </c>
      <c r="T41" s="5"/>
      <c r="U41" s="5"/>
      <c r="V41" s="5"/>
      <c r="W41" s="48"/>
      <c r="X41" s="5" t="s">
        <v>855</v>
      </c>
      <c r="Y41" s="5" t="s">
        <v>2202</v>
      </c>
      <c r="Z41" s="5" t="s">
        <v>101</v>
      </c>
      <c r="AB41" s="5"/>
      <c r="AC41" s="5"/>
      <c r="AD41" s="5"/>
      <c r="AE41" s="5"/>
      <c r="AF41" s="5" t="s">
        <v>99</v>
      </c>
      <c r="AG41" s="5" t="s">
        <v>2209</v>
      </c>
      <c r="AH41" s="7" t="s">
        <v>99</v>
      </c>
      <c r="AI41" s="7">
        <v>45300</v>
      </c>
      <c r="AJ41" s="5" t="s">
        <v>99</v>
      </c>
      <c r="AK41" s="7">
        <f>+Tabla225[[#This Row],[FECHA DE TERMINACIÓN  DEL CONTRATO ]]+120</f>
        <v>45471</v>
      </c>
      <c r="AL41" s="7">
        <f>+Tabla225[[#This Row],[OPORTUNIDAD PARA LIQUIDADAR BILATERALMENTE]]+60</f>
        <v>45531</v>
      </c>
      <c r="AM41" s="7">
        <f>+Tabla225[[#This Row],[OPORTUNIDAD PARA LIQUIDAR UNILATERALMENTE]]+720</f>
        <v>46251</v>
      </c>
      <c r="AN41" s="5" t="s">
        <v>99</v>
      </c>
    </row>
    <row r="42" spans="1:40" ht="30" x14ac:dyDescent="0.25">
      <c r="A42" s="5" t="s">
        <v>86</v>
      </c>
      <c r="B42" s="5" t="s">
        <v>2165</v>
      </c>
      <c r="C42" s="7">
        <v>45300</v>
      </c>
      <c r="D42" s="5" t="s">
        <v>483</v>
      </c>
      <c r="E42" s="9">
        <v>1152209295</v>
      </c>
      <c r="F42" s="5" t="s">
        <v>2210</v>
      </c>
      <c r="G42" s="5" t="s">
        <v>2174</v>
      </c>
      <c r="H42" s="5"/>
      <c r="I42" s="9"/>
      <c r="J42" s="5"/>
      <c r="K42" s="27" t="s">
        <v>4</v>
      </c>
      <c r="L42" s="27" t="s">
        <v>27</v>
      </c>
      <c r="M42" s="27" t="s">
        <v>18</v>
      </c>
      <c r="N42" s="37">
        <f ca="1">+IF(Tabla225[[#This Row],[DÍAS PENDIENTES DE EJECUCIÓN]]&lt;=0,1,($Q$1-Tabla225[[#This Row],[FECHA ACTA DE INICIO]])/(Tabla225[[#This Row],[FECHA DE TERMINACIÓN  DEL CONTRATO ]]-Tabla225[[#This Row],[FECHA ACTA DE INICIO]]))</f>
        <v>1</v>
      </c>
      <c r="O42" s="10">
        <v>9627802</v>
      </c>
      <c r="P42" s="7">
        <v>45300</v>
      </c>
      <c r="Q42" s="5" t="s">
        <v>2205</v>
      </c>
      <c r="R42" s="9">
        <f ca="1">+IF(Tabla225[[#This Row],[ESTADO ACTUAL DEL CONTRATO ]]="LIQUIDADO","OK",Tabla225[[#This Row],[FECHA DE TERMINACIÓN  DEL CONTRATO ]]-$Q$1)</f>
        <v>-146</v>
      </c>
      <c r="S42" s="7">
        <v>45351</v>
      </c>
      <c r="T42" s="5"/>
      <c r="U42" s="5"/>
      <c r="V42" s="5"/>
      <c r="W42" s="48"/>
      <c r="X42" s="5" t="s">
        <v>855</v>
      </c>
      <c r="Y42" s="5" t="s">
        <v>2211</v>
      </c>
      <c r="Z42" s="5" t="s">
        <v>101</v>
      </c>
      <c r="AB42" s="5"/>
      <c r="AC42" s="5"/>
      <c r="AD42" s="5"/>
      <c r="AE42" s="5"/>
      <c r="AF42" s="5" t="s">
        <v>99</v>
      </c>
      <c r="AG42" s="5" t="s">
        <v>2212</v>
      </c>
      <c r="AH42" s="7" t="s">
        <v>99</v>
      </c>
      <c r="AI42" s="7">
        <v>45300</v>
      </c>
      <c r="AJ42" s="5" t="s">
        <v>99</v>
      </c>
      <c r="AK42" s="7">
        <f>+Tabla225[[#This Row],[FECHA DE TERMINACIÓN  DEL CONTRATO ]]+120</f>
        <v>45471</v>
      </c>
      <c r="AL42" s="7">
        <f>+Tabla225[[#This Row],[OPORTUNIDAD PARA LIQUIDADAR BILATERALMENTE]]+60</f>
        <v>45531</v>
      </c>
      <c r="AM42" s="7">
        <f>+Tabla225[[#This Row],[OPORTUNIDAD PARA LIQUIDAR UNILATERALMENTE]]+720</f>
        <v>46251</v>
      </c>
      <c r="AN42" s="5" t="s">
        <v>99</v>
      </c>
    </row>
    <row r="43" spans="1:40" ht="30" x14ac:dyDescent="0.25">
      <c r="A43" s="5" t="s">
        <v>86</v>
      </c>
      <c r="B43" s="5" t="s">
        <v>2166</v>
      </c>
      <c r="C43" s="7">
        <v>45300</v>
      </c>
      <c r="D43" s="5" t="s">
        <v>366</v>
      </c>
      <c r="E43" s="9">
        <v>12022840</v>
      </c>
      <c r="F43" s="5" t="s">
        <v>1961</v>
      </c>
      <c r="G43" s="5" t="s">
        <v>2175</v>
      </c>
      <c r="H43" s="5"/>
      <c r="I43" s="9"/>
      <c r="J43" s="5"/>
      <c r="K43" s="27" t="s">
        <v>4</v>
      </c>
      <c r="L43" s="27" t="s">
        <v>27</v>
      </c>
      <c r="M43" s="27" t="s">
        <v>18</v>
      </c>
      <c r="N43" s="37">
        <f ca="1">+IF(Tabla225[[#This Row],[DÍAS PENDIENTES DE EJECUCIÓN]]&lt;=0,1,($Q$1-Tabla225[[#This Row],[FECHA ACTA DE INICIO]])/(Tabla225[[#This Row],[FECHA DE TERMINACIÓN  DEL CONTRATO ]]-Tabla225[[#This Row],[FECHA ACTA DE INICIO]]))</f>
        <v>1</v>
      </c>
      <c r="O43" s="10">
        <v>5632534</v>
      </c>
      <c r="P43" s="7">
        <v>45300</v>
      </c>
      <c r="Q43" s="5" t="s">
        <v>2205</v>
      </c>
      <c r="R43" s="9">
        <f ca="1">+IF(Tabla225[[#This Row],[ESTADO ACTUAL DEL CONTRATO ]]="LIQUIDADO","OK",Tabla225[[#This Row],[FECHA DE TERMINACIÓN  DEL CONTRATO ]]-$Q$1)</f>
        <v>-146</v>
      </c>
      <c r="S43" s="7">
        <v>45351</v>
      </c>
      <c r="T43" s="5"/>
      <c r="U43" s="5"/>
      <c r="V43" s="5"/>
      <c r="W43" s="48"/>
      <c r="X43" s="5" t="s">
        <v>855</v>
      </c>
      <c r="Y43" s="5" t="s">
        <v>42</v>
      </c>
      <c r="Z43" s="5" t="s">
        <v>101</v>
      </c>
      <c r="AB43" s="5"/>
      <c r="AC43" s="5"/>
      <c r="AD43" s="5"/>
      <c r="AE43" s="5"/>
      <c r="AF43" s="5" t="s">
        <v>99</v>
      </c>
      <c r="AG43" s="5" t="s">
        <v>2213</v>
      </c>
      <c r="AH43" s="7" t="s">
        <v>99</v>
      </c>
      <c r="AI43" s="7">
        <v>45300</v>
      </c>
      <c r="AJ43" s="5" t="s">
        <v>99</v>
      </c>
      <c r="AK43" s="7">
        <f>+Tabla225[[#This Row],[FECHA DE TERMINACIÓN  DEL CONTRATO ]]+120</f>
        <v>45471</v>
      </c>
      <c r="AL43" s="7">
        <f>+Tabla225[[#This Row],[OPORTUNIDAD PARA LIQUIDADAR BILATERALMENTE]]+60</f>
        <v>45531</v>
      </c>
      <c r="AM43" s="7">
        <f>+Tabla225[[#This Row],[OPORTUNIDAD PARA LIQUIDAR UNILATERALMENTE]]+720</f>
        <v>46251</v>
      </c>
      <c r="AN43" s="5" t="s">
        <v>99</v>
      </c>
    </row>
    <row r="44" spans="1:40" ht="30" x14ac:dyDescent="0.25">
      <c r="A44" s="5" t="s">
        <v>86</v>
      </c>
      <c r="B44" s="5" t="s">
        <v>2167</v>
      </c>
      <c r="C44" s="7">
        <v>45300</v>
      </c>
      <c r="D44" s="5" t="s">
        <v>2059</v>
      </c>
      <c r="E44" s="9">
        <v>43270606</v>
      </c>
      <c r="F44" s="5" t="s">
        <v>1962</v>
      </c>
      <c r="G44" s="5" t="s">
        <v>2176</v>
      </c>
      <c r="H44" s="5"/>
      <c r="I44" s="9"/>
      <c r="J44" s="5"/>
      <c r="K44" s="27" t="s">
        <v>4</v>
      </c>
      <c r="L44" s="27" t="s">
        <v>27</v>
      </c>
      <c r="M44" s="27" t="s">
        <v>18</v>
      </c>
      <c r="N44" s="37">
        <f ca="1">+IF(Tabla225[[#This Row],[DÍAS PENDIENTES DE EJECUCIÓN]]&lt;=0,1,($Q$1-Tabla225[[#This Row],[FECHA ACTA DE INICIO]])/(Tabla225[[#This Row],[FECHA DE TERMINACIÓN  DEL CONTRATO ]]-Tabla225[[#This Row],[FECHA ACTA DE INICIO]]))</f>
        <v>1</v>
      </c>
      <c r="O44" s="10">
        <v>9627802</v>
      </c>
      <c r="P44" s="7">
        <v>45300</v>
      </c>
      <c r="Q44" s="5" t="s">
        <v>2205</v>
      </c>
      <c r="R44" s="9">
        <f ca="1">+IF(Tabla225[[#This Row],[ESTADO ACTUAL DEL CONTRATO ]]="LIQUIDADO","OK",Tabla225[[#This Row],[FECHA DE TERMINACIÓN  DEL CONTRATO ]]-$Q$1)</f>
        <v>-146</v>
      </c>
      <c r="S44" s="7">
        <v>45351</v>
      </c>
      <c r="T44" s="5"/>
      <c r="U44" s="5"/>
      <c r="V44" s="5"/>
      <c r="W44" s="48"/>
      <c r="X44" s="5" t="s">
        <v>855</v>
      </c>
      <c r="Y44" s="5" t="s">
        <v>2206</v>
      </c>
      <c r="Z44" s="5" t="s">
        <v>101</v>
      </c>
      <c r="AB44" s="5"/>
      <c r="AC44" s="5"/>
      <c r="AD44" s="5"/>
      <c r="AE44" s="5"/>
      <c r="AF44" s="5" t="s">
        <v>99</v>
      </c>
      <c r="AG44" s="5" t="s">
        <v>2214</v>
      </c>
      <c r="AH44" s="7" t="s">
        <v>99</v>
      </c>
      <c r="AI44" s="7">
        <v>45300</v>
      </c>
      <c r="AJ44" s="5" t="s">
        <v>99</v>
      </c>
      <c r="AK44" s="7">
        <f>+Tabla225[[#This Row],[FECHA DE TERMINACIÓN  DEL CONTRATO ]]+120</f>
        <v>45471</v>
      </c>
      <c r="AL44" s="7">
        <f>+Tabla225[[#This Row],[OPORTUNIDAD PARA LIQUIDADAR BILATERALMENTE]]+60</f>
        <v>45531</v>
      </c>
      <c r="AM44" s="7">
        <f>+Tabla225[[#This Row],[OPORTUNIDAD PARA LIQUIDAR UNILATERALMENTE]]+720</f>
        <v>46251</v>
      </c>
      <c r="AN44" s="5" t="s">
        <v>99</v>
      </c>
    </row>
    <row r="45" spans="1:40" ht="30" x14ac:dyDescent="0.25">
      <c r="A45" s="5" t="s">
        <v>86</v>
      </c>
      <c r="B45" s="5" t="s">
        <v>2168</v>
      </c>
      <c r="C45" s="7">
        <v>45300</v>
      </c>
      <c r="D45" s="5" t="s">
        <v>1964</v>
      </c>
      <c r="E45" s="9">
        <v>32209460</v>
      </c>
      <c r="F45" s="5" t="s">
        <v>2215</v>
      </c>
      <c r="G45" s="5" t="s">
        <v>2177</v>
      </c>
      <c r="H45" s="5"/>
      <c r="I45" s="9"/>
      <c r="J45" s="5"/>
      <c r="K45" s="27" t="s">
        <v>4</v>
      </c>
      <c r="L45" s="27" t="s">
        <v>27</v>
      </c>
      <c r="M45" s="27" t="s">
        <v>18</v>
      </c>
      <c r="N45" s="37">
        <f ca="1">+IF(Tabla225[[#This Row],[DÍAS PENDIENTES DE EJECUCIÓN]]&lt;=0,1,($Q$1-Tabla225[[#This Row],[FECHA ACTA DE INICIO]])/(Tabla225[[#This Row],[FECHA DE TERMINACIÓN  DEL CONTRATO ]]-Tabla225[[#This Row],[FECHA ACTA DE INICIO]]))</f>
        <v>1</v>
      </c>
      <c r="O45" s="10">
        <v>9627802</v>
      </c>
      <c r="P45" s="7">
        <v>45300</v>
      </c>
      <c r="Q45" s="5" t="s">
        <v>2205</v>
      </c>
      <c r="R45" s="9">
        <f ca="1">+IF(Tabla225[[#This Row],[ESTADO ACTUAL DEL CONTRATO ]]="LIQUIDADO","OK",Tabla225[[#This Row],[FECHA DE TERMINACIÓN  DEL CONTRATO ]]-$Q$1)</f>
        <v>-146</v>
      </c>
      <c r="S45" s="7">
        <v>45351</v>
      </c>
      <c r="T45" s="5"/>
      <c r="U45" s="5"/>
      <c r="V45" s="5"/>
      <c r="W45" s="48"/>
      <c r="X45" s="5" t="s">
        <v>855</v>
      </c>
      <c r="Y45" s="5" t="s">
        <v>2216</v>
      </c>
      <c r="Z45" s="5" t="s">
        <v>101</v>
      </c>
      <c r="AB45" s="5"/>
      <c r="AC45" s="5"/>
      <c r="AD45" s="5"/>
      <c r="AE45" s="5"/>
      <c r="AF45" s="5" t="s">
        <v>99</v>
      </c>
      <c r="AG45" s="5" t="s">
        <v>2217</v>
      </c>
      <c r="AH45" s="7" t="s">
        <v>99</v>
      </c>
      <c r="AI45" s="7">
        <v>45300</v>
      </c>
      <c r="AJ45" s="5" t="s">
        <v>99</v>
      </c>
      <c r="AK45" s="7">
        <f>+Tabla225[[#This Row],[FECHA DE TERMINACIÓN  DEL CONTRATO ]]+120</f>
        <v>45471</v>
      </c>
      <c r="AL45" s="7">
        <f>+Tabla225[[#This Row],[OPORTUNIDAD PARA LIQUIDADAR BILATERALMENTE]]+60</f>
        <v>45531</v>
      </c>
      <c r="AM45" s="7">
        <f>+Tabla225[[#This Row],[OPORTUNIDAD PARA LIQUIDAR UNILATERALMENTE]]+720</f>
        <v>46251</v>
      </c>
      <c r="AN45" s="5" t="s">
        <v>99</v>
      </c>
    </row>
    <row r="46" spans="1:40" ht="30" x14ac:dyDescent="0.25">
      <c r="A46" s="5" t="s">
        <v>86</v>
      </c>
      <c r="B46" s="5" t="s">
        <v>2169</v>
      </c>
      <c r="C46" s="7">
        <v>45300</v>
      </c>
      <c r="D46" s="5" t="s">
        <v>2170</v>
      </c>
      <c r="E46" s="9">
        <v>1017150450</v>
      </c>
      <c r="F46" s="5" t="s">
        <v>2218</v>
      </c>
      <c r="G46" s="5" t="s">
        <v>2178</v>
      </c>
      <c r="H46" s="5"/>
      <c r="I46" s="9"/>
      <c r="J46" s="5"/>
      <c r="K46" s="27" t="s">
        <v>4</v>
      </c>
      <c r="L46" s="27" t="s">
        <v>27</v>
      </c>
      <c r="M46" s="27" t="s">
        <v>18</v>
      </c>
      <c r="N46" s="37">
        <f ca="1">+IF(Tabla225[[#This Row],[DÍAS PENDIENTES DE EJECUCIÓN]]&lt;=0,1,($Q$1-Tabla225[[#This Row],[FECHA ACTA DE INICIO]])/(Tabla225[[#This Row],[FECHA DE TERMINACIÓN  DEL CONTRATO ]]-Tabla225[[#This Row],[FECHA ACTA DE INICIO]]))</f>
        <v>1</v>
      </c>
      <c r="O46" s="10">
        <v>9627802</v>
      </c>
      <c r="P46" s="7">
        <v>45300</v>
      </c>
      <c r="Q46" s="5" t="s">
        <v>2205</v>
      </c>
      <c r="R46" s="9">
        <f ca="1">+IF(Tabla225[[#This Row],[ESTADO ACTUAL DEL CONTRATO ]]="LIQUIDADO","OK",Tabla225[[#This Row],[FECHA DE TERMINACIÓN  DEL CONTRATO ]]-$Q$1)</f>
        <v>-146</v>
      </c>
      <c r="S46" s="7">
        <v>45351</v>
      </c>
      <c r="T46" s="5"/>
      <c r="U46" s="5"/>
      <c r="V46" s="5"/>
      <c r="W46" s="48"/>
      <c r="X46" s="5" t="s">
        <v>855</v>
      </c>
      <c r="Y46" s="5" t="s">
        <v>23</v>
      </c>
      <c r="Z46" s="5" t="s">
        <v>101</v>
      </c>
      <c r="AB46" s="5"/>
      <c r="AC46" s="5"/>
      <c r="AD46" s="5"/>
      <c r="AE46" s="5"/>
      <c r="AF46" s="5" t="s">
        <v>99</v>
      </c>
      <c r="AG46" s="5" t="s">
        <v>2219</v>
      </c>
      <c r="AH46" s="7" t="s">
        <v>99</v>
      </c>
      <c r="AI46" s="7">
        <v>45300</v>
      </c>
      <c r="AJ46" s="5" t="s">
        <v>99</v>
      </c>
      <c r="AK46" s="7">
        <f>+Tabla225[[#This Row],[FECHA DE TERMINACIÓN  DEL CONTRATO ]]+120</f>
        <v>45471</v>
      </c>
      <c r="AL46" s="7">
        <f>+Tabla225[[#This Row],[OPORTUNIDAD PARA LIQUIDADAR BILATERALMENTE]]+60</f>
        <v>45531</v>
      </c>
      <c r="AM46" s="7">
        <f>+Tabla225[[#This Row],[OPORTUNIDAD PARA LIQUIDAR UNILATERALMENTE]]+720</f>
        <v>46251</v>
      </c>
      <c r="AN46" s="5" t="s">
        <v>99</v>
      </c>
    </row>
    <row r="47" spans="1:40" ht="30" x14ac:dyDescent="0.25">
      <c r="A47" s="5" t="s">
        <v>86</v>
      </c>
      <c r="B47" s="5" t="s">
        <v>2181</v>
      </c>
      <c r="C47" s="7">
        <v>45301</v>
      </c>
      <c r="D47" s="5" t="s">
        <v>734</v>
      </c>
      <c r="E47" s="9">
        <v>21853748</v>
      </c>
      <c r="F47" s="5" t="s">
        <v>1946</v>
      </c>
      <c r="G47" s="5" t="s">
        <v>2179</v>
      </c>
      <c r="H47" s="5"/>
      <c r="I47" s="9"/>
      <c r="J47" s="5"/>
      <c r="K47" s="27" t="s">
        <v>4</v>
      </c>
      <c r="L47" s="27" t="s">
        <v>27</v>
      </c>
      <c r="M47" s="27" t="s">
        <v>18</v>
      </c>
      <c r="N47" s="37">
        <f ca="1">+IF(Tabla225[[#This Row],[DÍAS PENDIENTES DE EJECUCIÓN]]&lt;=0,1,($Q$1-Tabla225[[#This Row],[FECHA ACTA DE INICIO]])/(Tabla225[[#This Row],[FECHA DE TERMINACIÓN  DEL CONTRATO ]]-Tabla225[[#This Row],[FECHA ACTA DE INICIO]]))</f>
        <v>1</v>
      </c>
      <c r="O47" s="10">
        <v>6623892</v>
      </c>
      <c r="P47" s="7">
        <v>45301</v>
      </c>
      <c r="Q47" s="5" t="s">
        <v>2201</v>
      </c>
      <c r="R47" s="9">
        <f ca="1">+IF(Tabla225[[#This Row],[ESTADO ACTUAL DEL CONTRATO ]]="LIQUIDADO","OK",Tabla225[[#This Row],[FECHA DE TERMINACIÓN  DEL CONTRATO ]]-$Q$1)</f>
        <v>-146</v>
      </c>
      <c r="S47" s="7">
        <v>45351</v>
      </c>
      <c r="T47" s="5"/>
      <c r="U47" s="5"/>
      <c r="V47" s="5"/>
      <c r="W47" s="48"/>
      <c r="X47" s="5" t="s">
        <v>855</v>
      </c>
      <c r="Y47" s="5" t="s">
        <v>2202</v>
      </c>
      <c r="Z47" s="5" t="s">
        <v>101</v>
      </c>
      <c r="AB47" s="5"/>
      <c r="AC47" s="5"/>
      <c r="AD47" s="5"/>
      <c r="AE47" s="5"/>
      <c r="AF47" s="5" t="s">
        <v>99</v>
      </c>
      <c r="AG47" s="5" t="s">
        <v>2203</v>
      </c>
      <c r="AH47" s="7" t="s">
        <v>99</v>
      </c>
      <c r="AI47" s="7">
        <v>45301</v>
      </c>
      <c r="AJ47" s="5" t="s">
        <v>99</v>
      </c>
      <c r="AK47" s="7">
        <f>+Tabla225[[#This Row],[FECHA DE TERMINACIÓN  DEL CONTRATO ]]+120</f>
        <v>45471</v>
      </c>
      <c r="AL47" s="7">
        <f>+Tabla225[[#This Row],[OPORTUNIDAD PARA LIQUIDADAR BILATERALMENTE]]+60</f>
        <v>45531</v>
      </c>
      <c r="AM47" s="7">
        <f>+Tabla225[[#This Row],[OPORTUNIDAD PARA LIQUIDAR UNILATERALMENTE]]+720</f>
        <v>46251</v>
      </c>
      <c r="AN47" s="5" t="s">
        <v>99</v>
      </c>
    </row>
    <row r="48" spans="1:40" ht="45" x14ac:dyDescent="0.25">
      <c r="A48" s="5" t="s">
        <v>86</v>
      </c>
      <c r="B48" s="5" t="s">
        <v>2182</v>
      </c>
      <c r="C48" s="7">
        <v>45301</v>
      </c>
      <c r="D48" s="5" t="s">
        <v>1987</v>
      </c>
      <c r="E48" s="9">
        <v>1128272450</v>
      </c>
      <c r="F48" s="5" t="s">
        <v>1988</v>
      </c>
      <c r="G48" s="5" t="s">
        <v>2180</v>
      </c>
      <c r="H48" s="5"/>
      <c r="I48" s="9"/>
      <c r="J48" s="5"/>
      <c r="K48" s="27" t="s">
        <v>4</v>
      </c>
      <c r="L48" s="27" t="s">
        <v>27</v>
      </c>
      <c r="M48" s="27" t="s">
        <v>18</v>
      </c>
      <c r="N48" s="37">
        <f ca="1">+IF(Tabla225[[#This Row],[DÍAS PENDIENTES DE EJECUCIÓN]]&lt;=0,1,($Q$1-Tabla225[[#This Row],[FECHA ACTA DE INICIO]])/(Tabla225[[#This Row],[FECHA DE TERMINACIÓN  DEL CONTRATO ]]-Tabla225[[#This Row],[FECHA ACTA DE INICIO]]))</f>
        <v>1</v>
      </c>
      <c r="O48" s="10">
        <v>9446145</v>
      </c>
      <c r="P48" s="7">
        <v>45301</v>
      </c>
      <c r="Q48" s="5" t="s">
        <v>2201</v>
      </c>
      <c r="R48" s="9">
        <f ca="1">+IF(Tabla225[[#This Row],[ESTADO ACTUAL DEL CONTRATO ]]="LIQUIDADO","OK",Tabla225[[#This Row],[FECHA DE TERMINACIÓN  DEL CONTRATO ]]-$Q$1)</f>
        <v>-146</v>
      </c>
      <c r="S48" s="7">
        <v>45351</v>
      </c>
      <c r="T48" s="5"/>
      <c r="U48" s="5"/>
      <c r="V48" s="5"/>
      <c r="W48" s="48"/>
      <c r="X48" s="5" t="s">
        <v>855</v>
      </c>
      <c r="Y48" s="5" t="s">
        <v>2220</v>
      </c>
      <c r="Z48" s="5" t="s">
        <v>101</v>
      </c>
      <c r="AB48" s="5"/>
      <c r="AC48" s="5"/>
      <c r="AD48" s="5"/>
      <c r="AE48" s="5"/>
      <c r="AF48" s="5" t="s">
        <v>99</v>
      </c>
      <c r="AG48" s="5" t="s">
        <v>2221</v>
      </c>
      <c r="AH48" s="7" t="s">
        <v>99</v>
      </c>
      <c r="AI48" s="7">
        <v>45301</v>
      </c>
      <c r="AJ48" s="5" t="s">
        <v>99</v>
      </c>
      <c r="AK48" s="7">
        <f>+Tabla225[[#This Row],[FECHA DE TERMINACIÓN  DEL CONTRATO ]]+120</f>
        <v>45471</v>
      </c>
      <c r="AL48" s="7">
        <f>+Tabla225[[#This Row],[OPORTUNIDAD PARA LIQUIDADAR BILATERALMENTE]]+60</f>
        <v>45531</v>
      </c>
      <c r="AM48" s="7">
        <f>+Tabla225[[#This Row],[OPORTUNIDAD PARA LIQUIDAR UNILATERALMENTE]]+720</f>
        <v>46251</v>
      </c>
      <c r="AN48" s="5" t="s">
        <v>99</v>
      </c>
    </row>
    <row r="49" spans="1:40" ht="30" x14ac:dyDescent="0.25">
      <c r="A49" s="5" t="s">
        <v>86</v>
      </c>
      <c r="B49" s="5" t="s">
        <v>2261</v>
      </c>
      <c r="C49" s="7">
        <v>45309</v>
      </c>
      <c r="D49" s="5" t="s">
        <v>2222</v>
      </c>
      <c r="E49" s="9" t="s">
        <v>1605</v>
      </c>
      <c r="F49" s="5" t="s">
        <v>2036</v>
      </c>
      <c r="G49" s="5" t="s">
        <v>2204</v>
      </c>
      <c r="H49" s="5"/>
      <c r="I49" s="9"/>
      <c r="J49" s="5"/>
      <c r="K49" s="27" t="s">
        <v>4</v>
      </c>
      <c r="L49" s="27" t="s">
        <v>9</v>
      </c>
      <c r="M49" s="27" t="s">
        <v>18</v>
      </c>
      <c r="N49" s="37">
        <f ca="1">+IF(Tabla225[[#This Row],[DÍAS PENDIENTES DE EJECUCIÓN]]&lt;=0,1,($Q$1-Tabla225[[#This Row],[FECHA ACTA DE INICIO]])/(Tabla225[[#This Row],[FECHA DE TERMINACIÓN  DEL CONTRATO ]]-Tabla225[[#This Row],[FECHA ACTA DE INICIO]]))</f>
        <v>1</v>
      </c>
      <c r="O49" s="10">
        <v>420070</v>
      </c>
      <c r="P49" s="7">
        <v>45310</v>
      </c>
      <c r="Q49" s="5" t="s">
        <v>2223</v>
      </c>
      <c r="R49" s="9">
        <f ca="1">+IF(Tabla225[[#This Row],[ESTADO ACTUAL DEL CONTRATO ]]="LIQUIDADO","OK",Tabla225[[#This Row],[FECHA DE TERMINACIÓN  DEL CONTRATO ]]-$Q$1)</f>
        <v>-170</v>
      </c>
      <c r="S49" s="7">
        <v>45327</v>
      </c>
      <c r="T49" s="5"/>
      <c r="U49" s="5"/>
      <c r="V49" s="5"/>
      <c r="W49" s="48"/>
      <c r="X49" s="5" t="s">
        <v>855</v>
      </c>
      <c r="Y49" s="5" t="s">
        <v>44</v>
      </c>
      <c r="Z49" s="5" t="s">
        <v>101</v>
      </c>
      <c r="AB49" s="5"/>
      <c r="AC49" s="5"/>
      <c r="AD49" s="5"/>
      <c r="AE49" s="5"/>
      <c r="AF49" s="5" t="s">
        <v>99</v>
      </c>
      <c r="AG49" s="5" t="s">
        <v>2224</v>
      </c>
      <c r="AH49" s="7" t="s">
        <v>99</v>
      </c>
      <c r="AI49" s="7">
        <v>45309</v>
      </c>
      <c r="AJ49" s="5" t="s">
        <v>99</v>
      </c>
      <c r="AK49" s="7">
        <f>+Tabla225[[#This Row],[FECHA DE TERMINACIÓN  DEL CONTRATO ]]+120</f>
        <v>45447</v>
      </c>
      <c r="AL49" s="7">
        <f>+Tabla225[[#This Row],[OPORTUNIDAD PARA LIQUIDADAR BILATERALMENTE]]+60</f>
        <v>45507</v>
      </c>
      <c r="AM49" s="7">
        <f>+Tabla225[[#This Row],[OPORTUNIDAD PARA LIQUIDAR UNILATERALMENTE]]+720</f>
        <v>46227</v>
      </c>
      <c r="AN49" s="5" t="s">
        <v>99</v>
      </c>
    </row>
    <row r="50" spans="1:40" ht="30" x14ac:dyDescent="0.25">
      <c r="A50" s="5" t="s">
        <v>86</v>
      </c>
      <c r="B50" s="5" t="s">
        <v>2191</v>
      </c>
      <c r="C50" s="7">
        <v>45306</v>
      </c>
      <c r="D50" s="5" t="s">
        <v>513</v>
      </c>
      <c r="E50" s="9">
        <v>98658853</v>
      </c>
      <c r="F50" s="5" t="s">
        <v>1945</v>
      </c>
      <c r="G50" s="5" t="s">
        <v>2183</v>
      </c>
      <c r="H50" s="5"/>
      <c r="I50" s="9"/>
      <c r="J50" s="5"/>
      <c r="K50" s="27" t="s">
        <v>4</v>
      </c>
      <c r="L50" s="27" t="s">
        <v>27</v>
      </c>
      <c r="M50" s="27" t="s">
        <v>18</v>
      </c>
      <c r="N50" s="37">
        <f ca="1">+IF(Tabla225[[#This Row],[DÍAS PENDIENTES DE EJECUCIÓN]]&lt;=0,1,($Q$1-Tabla225[[#This Row],[FECHA ACTA DE INICIO]])/(Tabla225[[#This Row],[FECHA DE TERMINACIÓN  DEL CONTRATO ]]-Tabla225[[#This Row],[FECHA ACTA DE INICIO]]))</f>
        <v>1</v>
      </c>
      <c r="O50" s="10">
        <v>8537862</v>
      </c>
      <c r="P50" s="7">
        <v>45306</v>
      </c>
      <c r="Q50" s="5" t="s">
        <v>2225</v>
      </c>
      <c r="R50" s="9">
        <f ca="1">+IF(Tabla225[[#This Row],[ESTADO ACTUAL DEL CONTRATO ]]="LIQUIDADO","OK",Tabla225[[#This Row],[FECHA DE TERMINACIÓN  DEL CONTRATO ]]-$Q$1)</f>
        <v>-146</v>
      </c>
      <c r="S50" s="7">
        <v>45351</v>
      </c>
      <c r="T50" s="5"/>
      <c r="U50" s="5"/>
      <c r="V50" s="5"/>
      <c r="W50" s="48"/>
      <c r="X50" s="5" t="s">
        <v>855</v>
      </c>
      <c r="Y50" s="5" t="s">
        <v>2206</v>
      </c>
      <c r="Z50" s="5" t="s">
        <v>101</v>
      </c>
      <c r="AB50" s="5"/>
      <c r="AC50" s="5"/>
      <c r="AD50" s="5"/>
      <c r="AE50" s="5"/>
      <c r="AF50" s="5" t="s">
        <v>99</v>
      </c>
      <c r="AG50" s="5" t="s">
        <v>2226</v>
      </c>
      <c r="AH50" s="7" t="s">
        <v>99</v>
      </c>
      <c r="AI50" s="7">
        <v>45306</v>
      </c>
      <c r="AJ50" s="5" t="s">
        <v>99</v>
      </c>
      <c r="AK50" s="7">
        <f>+Tabla225[[#This Row],[FECHA DE TERMINACIÓN  DEL CONTRATO ]]+120</f>
        <v>45471</v>
      </c>
      <c r="AL50" s="7">
        <f>+Tabla225[[#This Row],[OPORTUNIDAD PARA LIQUIDADAR BILATERALMENTE]]+60</f>
        <v>45531</v>
      </c>
      <c r="AM50" s="7">
        <f>+Tabla225[[#This Row],[OPORTUNIDAD PARA LIQUIDAR UNILATERALMENTE]]+720</f>
        <v>46251</v>
      </c>
      <c r="AN50" s="5" t="s">
        <v>99</v>
      </c>
    </row>
    <row r="51" spans="1:40" ht="30" x14ac:dyDescent="0.25">
      <c r="A51" s="5" t="s">
        <v>86</v>
      </c>
      <c r="B51" s="5" t="s">
        <v>2192</v>
      </c>
      <c r="C51" s="7">
        <v>45306</v>
      </c>
      <c r="D51" s="5" t="s">
        <v>2227</v>
      </c>
      <c r="E51" s="9">
        <v>1152200258</v>
      </c>
      <c r="F51" s="5" t="s">
        <v>1982</v>
      </c>
      <c r="G51" s="5" t="s">
        <v>2184</v>
      </c>
      <c r="H51" s="5"/>
      <c r="I51" s="9"/>
      <c r="J51" s="5"/>
      <c r="K51" s="27" t="s">
        <v>4</v>
      </c>
      <c r="L51" s="27" t="s">
        <v>27</v>
      </c>
      <c r="M51" s="27" t="s">
        <v>18</v>
      </c>
      <c r="N51" s="37">
        <f ca="1">+IF(Tabla225[[#This Row],[DÍAS PENDIENTES DE EJECUCIÓN]]&lt;=0,1,($Q$1-Tabla225[[#This Row],[FECHA ACTA DE INICIO]])/(Tabla225[[#This Row],[FECHA DE TERMINACIÓN  DEL CONTRATO ]]-Tabla225[[#This Row],[FECHA ACTA DE INICIO]]))</f>
        <v>1</v>
      </c>
      <c r="O51" s="10">
        <v>8537862</v>
      </c>
      <c r="P51" s="7">
        <v>45306</v>
      </c>
      <c r="Q51" s="5" t="s">
        <v>2225</v>
      </c>
      <c r="R51" s="9">
        <f ca="1">+IF(Tabla225[[#This Row],[ESTADO ACTUAL DEL CONTRATO ]]="LIQUIDADO","OK",Tabla225[[#This Row],[FECHA DE TERMINACIÓN  DEL CONTRATO ]]-$Q$1)</f>
        <v>-146</v>
      </c>
      <c r="S51" s="7">
        <v>45351</v>
      </c>
      <c r="T51" s="5"/>
      <c r="U51" s="5"/>
      <c r="V51" s="5"/>
      <c r="W51" s="48"/>
      <c r="X51" s="5" t="s">
        <v>855</v>
      </c>
      <c r="Y51" s="5" t="s">
        <v>23</v>
      </c>
      <c r="Z51" s="5" t="s">
        <v>101</v>
      </c>
      <c r="AB51" s="5"/>
      <c r="AC51" s="5"/>
      <c r="AD51" s="5"/>
      <c r="AE51" s="5"/>
      <c r="AF51" s="5" t="s">
        <v>99</v>
      </c>
      <c r="AG51" s="5" t="s">
        <v>2228</v>
      </c>
      <c r="AH51" s="7" t="s">
        <v>99</v>
      </c>
      <c r="AI51" s="7">
        <v>45306</v>
      </c>
      <c r="AJ51" s="5" t="s">
        <v>99</v>
      </c>
      <c r="AK51" s="7">
        <f>+Tabla225[[#This Row],[FECHA DE TERMINACIÓN  DEL CONTRATO ]]+120</f>
        <v>45471</v>
      </c>
      <c r="AL51" s="7">
        <f>+Tabla225[[#This Row],[OPORTUNIDAD PARA LIQUIDADAR BILATERALMENTE]]+60</f>
        <v>45531</v>
      </c>
      <c r="AM51" s="7">
        <f>+Tabla225[[#This Row],[OPORTUNIDAD PARA LIQUIDAR UNILATERALMENTE]]+720</f>
        <v>46251</v>
      </c>
      <c r="AN51" s="5" t="s">
        <v>99</v>
      </c>
    </row>
    <row r="52" spans="1:40" ht="45" x14ac:dyDescent="0.25">
      <c r="A52" s="5" t="s">
        <v>86</v>
      </c>
      <c r="B52" s="5" t="s">
        <v>2193</v>
      </c>
      <c r="C52" s="7">
        <v>45306</v>
      </c>
      <c r="D52" s="5" t="s">
        <v>466</v>
      </c>
      <c r="E52" s="9">
        <v>1037625186</v>
      </c>
      <c r="F52" s="5" t="s">
        <v>2229</v>
      </c>
      <c r="G52" s="5" t="s">
        <v>2185</v>
      </c>
      <c r="H52" s="5"/>
      <c r="I52" s="9"/>
      <c r="J52" s="5"/>
      <c r="K52" s="27" t="s">
        <v>4</v>
      </c>
      <c r="L52" s="27" t="s">
        <v>27</v>
      </c>
      <c r="M52" s="27" t="s">
        <v>6</v>
      </c>
      <c r="N52" s="37">
        <f ca="1">+IF(Tabla225[[#This Row],[DÍAS PENDIENTES DE EJECUCIÓN]]&lt;=0,1,($Q$1-Tabla225[[#This Row],[FECHA ACTA DE INICIO]])/(Tabla225[[#This Row],[FECHA DE TERMINACIÓN  DEL CONTRATO ]]-Tabla225[[#This Row],[FECHA ACTA DE INICIO]]))</f>
        <v>1</v>
      </c>
      <c r="O52" s="10">
        <v>48000000</v>
      </c>
      <c r="P52" s="7">
        <v>45306</v>
      </c>
      <c r="Q52" s="5" t="s">
        <v>2230</v>
      </c>
      <c r="R52" s="9">
        <f ca="1">+IF(Tabla225[[#This Row],[ESTADO ACTUAL DEL CONTRATO ]]="LIQUIDADO","OK",Tabla225[[#This Row],[FECHA DE TERMINACIÓN  DEL CONTRATO ]]-$Q$1)</f>
        <v>-10</v>
      </c>
      <c r="S52" s="7">
        <v>45487</v>
      </c>
      <c r="T52" s="5"/>
      <c r="U52" s="5"/>
      <c r="V52" s="5"/>
      <c r="W52" s="48"/>
      <c r="X52" s="5" t="s">
        <v>855</v>
      </c>
      <c r="Y52" s="5" t="s">
        <v>46</v>
      </c>
      <c r="Z52" s="5" t="s">
        <v>101</v>
      </c>
      <c r="AB52" s="5"/>
      <c r="AC52" s="5"/>
      <c r="AD52" s="5"/>
      <c r="AE52" s="5"/>
      <c r="AF52" s="5" t="s">
        <v>99</v>
      </c>
      <c r="AG52" s="5" t="s">
        <v>2231</v>
      </c>
      <c r="AH52" s="7" t="s">
        <v>99</v>
      </c>
      <c r="AI52" s="7">
        <v>45306</v>
      </c>
      <c r="AJ52" s="5" t="s">
        <v>99</v>
      </c>
      <c r="AK52" s="7">
        <f>+Tabla225[[#This Row],[FECHA DE TERMINACIÓN  DEL CONTRATO ]]+120</f>
        <v>45607</v>
      </c>
      <c r="AL52" s="7">
        <f>+Tabla225[[#This Row],[OPORTUNIDAD PARA LIQUIDADAR BILATERALMENTE]]+60</f>
        <v>45667</v>
      </c>
      <c r="AM52" s="7">
        <f>+Tabla225[[#This Row],[OPORTUNIDAD PARA LIQUIDAR UNILATERALMENTE]]+720</f>
        <v>46387</v>
      </c>
      <c r="AN52" s="5" t="s">
        <v>99</v>
      </c>
    </row>
    <row r="53" spans="1:40" ht="30" x14ac:dyDescent="0.25">
      <c r="A53" s="5" t="s">
        <v>86</v>
      </c>
      <c r="B53" s="5" t="s">
        <v>2194</v>
      </c>
      <c r="C53" s="7">
        <v>45306</v>
      </c>
      <c r="D53" s="5" t="s">
        <v>1437</v>
      </c>
      <c r="E53" s="9">
        <v>1088307001</v>
      </c>
      <c r="F53" s="5" t="s">
        <v>2027</v>
      </c>
      <c r="G53" s="5" t="s">
        <v>2186</v>
      </c>
      <c r="H53" s="5"/>
      <c r="I53" s="9"/>
      <c r="J53" s="5"/>
      <c r="K53" s="27" t="s">
        <v>4</v>
      </c>
      <c r="L53" s="27" t="s">
        <v>27</v>
      </c>
      <c r="M53" s="27" t="s">
        <v>18</v>
      </c>
      <c r="N53" s="37">
        <f ca="1">+IF(Tabla225[[#This Row],[DÍAS PENDIENTES DE EJECUCIÓN]]&lt;=0,1,($Q$1-Tabla225[[#This Row],[FECHA ACTA DE INICIO]])/(Tabla225[[#This Row],[FECHA DE TERMINACIÓN  DEL CONTRATO ]]-Tabla225[[#This Row],[FECHA ACTA DE INICIO]]))</f>
        <v>1</v>
      </c>
      <c r="O53" s="10">
        <v>8537862</v>
      </c>
      <c r="P53" s="7">
        <v>45306</v>
      </c>
      <c r="Q53" s="5" t="s">
        <v>2225</v>
      </c>
      <c r="R53" s="9">
        <f ca="1">+IF(Tabla225[[#This Row],[ESTADO ACTUAL DEL CONTRATO ]]="LIQUIDADO","OK",Tabla225[[#This Row],[FECHA DE TERMINACIÓN  DEL CONTRATO ]]-$Q$1)</f>
        <v>-146</v>
      </c>
      <c r="S53" s="7">
        <v>45351</v>
      </c>
      <c r="T53" s="5"/>
      <c r="U53" s="5"/>
      <c r="V53" s="5"/>
      <c r="W53" s="48"/>
      <c r="X53" s="5" t="s">
        <v>855</v>
      </c>
      <c r="Y53" s="5" t="s">
        <v>39</v>
      </c>
      <c r="Z53" s="5" t="s">
        <v>101</v>
      </c>
      <c r="AB53" s="5"/>
      <c r="AC53" s="5"/>
      <c r="AD53" s="5"/>
      <c r="AE53" s="5"/>
      <c r="AF53" s="5" t="s">
        <v>99</v>
      </c>
      <c r="AG53" s="5" t="s">
        <v>2232</v>
      </c>
      <c r="AH53" s="7" t="s">
        <v>99</v>
      </c>
      <c r="AI53" s="7">
        <v>45306</v>
      </c>
      <c r="AJ53" s="5" t="s">
        <v>99</v>
      </c>
      <c r="AK53" s="7">
        <f>+Tabla225[[#This Row],[FECHA DE TERMINACIÓN  DEL CONTRATO ]]+120</f>
        <v>45471</v>
      </c>
      <c r="AL53" s="7">
        <f>+Tabla225[[#This Row],[OPORTUNIDAD PARA LIQUIDADAR BILATERALMENTE]]+60</f>
        <v>45531</v>
      </c>
      <c r="AM53" s="7">
        <f>+Tabla225[[#This Row],[OPORTUNIDAD PARA LIQUIDAR UNILATERALMENTE]]+720</f>
        <v>46251</v>
      </c>
      <c r="AN53" s="5" t="s">
        <v>99</v>
      </c>
    </row>
    <row r="54" spans="1:40" ht="30" x14ac:dyDescent="0.25">
      <c r="A54" s="5" t="s">
        <v>86</v>
      </c>
      <c r="B54" s="5" t="s">
        <v>2195</v>
      </c>
      <c r="C54" s="7">
        <v>45306</v>
      </c>
      <c r="D54" s="5" t="s">
        <v>2198</v>
      </c>
      <c r="E54" s="9">
        <v>1038810329</v>
      </c>
      <c r="F54" s="5" t="s">
        <v>1946</v>
      </c>
      <c r="G54" s="5" t="s">
        <v>2187</v>
      </c>
      <c r="H54" s="5"/>
      <c r="I54" s="9"/>
      <c r="J54" s="5"/>
      <c r="K54" s="27" t="s">
        <v>4</v>
      </c>
      <c r="L54" s="27" t="s">
        <v>27</v>
      </c>
      <c r="M54" s="27" t="s">
        <v>18</v>
      </c>
      <c r="N54" s="37">
        <f ca="1">+IF(Tabla225[[#This Row],[DÍAS PENDIENTES DE EJECUCIÓN]]&lt;=0,1,($Q$1-Tabla225[[#This Row],[FECHA ACTA DE INICIO]])/(Tabla225[[#This Row],[FECHA DE TERMINACIÓN  DEL CONTRATO ]]-Tabla225[[#This Row],[FECHA ACTA DE INICIO]]))</f>
        <v>1</v>
      </c>
      <c r="O54" s="10">
        <v>5986979</v>
      </c>
      <c r="P54" s="7">
        <v>45306</v>
      </c>
      <c r="Q54" s="5" t="s">
        <v>2225</v>
      </c>
      <c r="R54" s="9">
        <f ca="1">+IF(Tabla225[[#This Row],[ESTADO ACTUAL DEL CONTRATO ]]="LIQUIDADO","OK",Tabla225[[#This Row],[FECHA DE TERMINACIÓN  DEL CONTRATO ]]-$Q$1)</f>
        <v>-146</v>
      </c>
      <c r="S54" s="7">
        <v>45351</v>
      </c>
      <c r="T54" s="5"/>
      <c r="U54" s="5"/>
      <c r="V54" s="5"/>
      <c r="W54" s="48"/>
      <c r="X54" s="5" t="s">
        <v>855</v>
      </c>
      <c r="Y54" s="5" t="s">
        <v>2202</v>
      </c>
      <c r="Z54" s="5" t="s">
        <v>101</v>
      </c>
      <c r="AB54" s="5"/>
      <c r="AC54" s="5"/>
      <c r="AD54" s="5"/>
      <c r="AE54" s="5"/>
      <c r="AF54" s="5" t="s">
        <v>99</v>
      </c>
      <c r="AG54" s="5" t="s">
        <v>2233</v>
      </c>
      <c r="AH54" s="7" t="s">
        <v>99</v>
      </c>
      <c r="AI54" s="7">
        <v>45306</v>
      </c>
      <c r="AJ54" s="5" t="s">
        <v>99</v>
      </c>
      <c r="AK54" s="7">
        <f>+Tabla225[[#This Row],[FECHA DE TERMINACIÓN  DEL CONTRATO ]]+120</f>
        <v>45471</v>
      </c>
      <c r="AL54" s="7">
        <f>+Tabla225[[#This Row],[OPORTUNIDAD PARA LIQUIDADAR BILATERALMENTE]]+60</f>
        <v>45531</v>
      </c>
      <c r="AM54" s="7">
        <f>+Tabla225[[#This Row],[OPORTUNIDAD PARA LIQUIDAR UNILATERALMENTE]]+720</f>
        <v>46251</v>
      </c>
      <c r="AN54" s="5" t="s">
        <v>99</v>
      </c>
    </row>
    <row r="55" spans="1:40" ht="30" x14ac:dyDescent="0.25">
      <c r="A55" s="5" t="s">
        <v>86</v>
      </c>
      <c r="B55" s="5" t="s">
        <v>2196</v>
      </c>
      <c r="C55" s="7">
        <v>45306</v>
      </c>
      <c r="D55" s="5" t="s">
        <v>2199</v>
      </c>
      <c r="E55" s="9">
        <v>1214729156</v>
      </c>
      <c r="F55" s="5" t="s">
        <v>1959</v>
      </c>
      <c r="G55" s="5" t="s">
        <v>2188</v>
      </c>
      <c r="H55" s="5"/>
      <c r="I55" s="9"/>
      <c r="J55" s="5"/>
      <c r="K55" s="27" t="s">
        <v>4</v>
      </c>
      <c r="L55" s="27" t="s">
        <v>27</v>
      </c>
      <c r="M55" s="27" t="s">
        <v>18</v>
      </c>
      <c r="N55" s="37">
        <f ca="1">+IF(Tabla225[[#This Row],[DÍAS PENDIENTES DE EJECUCIÓN]]&lt;=0,1,($Q$1-Tabla225[[#This Row],[FECHA ACTA DE INICIO]])/(Tabla225[[#This Row],[FECHA DE TERMINACIÓN  DEL CONTRATO ]]-Tabla225[[#This Row],[FECHA ACTA DE INICIO]]))</f>
        <v>1</v>
      </c>
      <c r="O55" s="10">
        <v>4994889</v>
      </c>
      <c r="P55" s="7">
        <v>45306</v>
      </c>
      <c r="Q55" s="5" t="s">
        <v>2225</v>
      </c>
      <c r="R55" s="9">
        <f ca="1">+IF(Tabla225[[#This Row],[ESTADO ACTUAL DEL CONTRATO ]]="LIQUIDADO","OK",Tabla225[[#This Row],[FECHA DE TERMINACIÓN  DEL CONTRATO ]]-$Q$1)</f>
        <v>-146</v>
      </c>
      <c r="S55" s="7">
        <v>45351</v>
      </c>
      <c r="T55" s="5"/>
      <c r="U55" s="5"/>
      <c r="V55" s="5"/>
      <c r="W55" s="48"/>
      <c r="X55" s="5" t="s">
        <v>855</v>
      </c>
      <c r="Y55" s="5" t="s">
        <v>38</v>
      </c>
      <c r="Z55" s="5" t="s">
        <v>101</v>
      </c>
      <c r="AB55" s="5"/>
      <c r="AC55" s="5"/>
      <c r="AD55" s="5"/>
      <c r="AE55" s="5"/>
      <c r="AF55" s="5" t="s">
        <v>99</v>
      </c>
      <c r="AG55" s="5" t="s">
        <v>2234</v>
      </c>
      <c r="AH55" s="7" t="s">
        <v>99</v>
      </c>
      <c r="AI55" s="7">
        <v>45306</v>
      </c>
      <c r="AJ55" s="5" t="s">
        <v>99</v>
      </c>
      <c r="AK55" s="7">
        <f>+Tabla225[[#This Row],[FECHA DE TERMINACIÓN  DEL CONTRATO ]]+120</f>
        <v>45471</v>
      </c>
      <c r="AL55" s="7">
        <f>+Tabla225[[#This Row],[OPORTUNIDAD PARA LIQUIDADAR BILATERALMENTE]]+60</f>
        <v>45531</v>
      </c>
      <c r="AM55" s="7">
        <f>+Tabla225[[#This Row],[OPORTUNIDAD PARA LIQUIDAR UNILATERALMENTE]]+720</f>
        <v>46251</v>
      </c>
      <c r="AN55" s="5" t="s">
        <v>99</v>
      </c>
    </row>
    <row r="56" spans="1:40" ht="30" x14ac:dyDescent="0.25">
      <c r="A56" s="5" t="s">
        <v>86</v>
      </c>
      <c r="B56" s="5" t="s">
        <v>2197</v>
      </c>
      <c r="C56" s="7">
        <v>45306</v>
      </c>
      <c r="D56" s="5" t="s">
        <v>2200</v>
      </c>
      <c r="E56" s="9">
        <v>1039702637</v>
      </c>
      <c r="F56" s="5" t="s">
        <v>2235</v>
      </c>
      <c r="G56" s="5" t="s">
        <v>2189</v>
      </c>
      <c r="H56" s="5"/>
      <c r="I56" s="9"/>
      <c r="J56" s="5"/>
      <c r="K56" s="27" t="s">
        <v>4</v>
      </c>
      <c r="L56" s="27" t="s">
        <v>27</v>
      </c>
      <c r="M56" s="27" t="s">
        <v>18</v>
      </c>
      <c r="N56" s="37">
        <f ca="1">+IF(Tabla225[[#This Row],[DÍAS PENDIENTES DE EJECUCIÓN]]&lt;=0,1,($Q$1-Tabla225[[#This Row],[FECHA ACTA DE INICIO]])/(Tabla225[[#This Row],[FECHA DE TERMINACIÓN  DEL CONTRATO ]]-Tabla225[[#This Row],[FECHA ACTA DE INICIO]]))</f>
        <v>1</v>
      </c>
      <c r="O56" s="10">
        <v>11464428</v>
      </c>
      <c r="P56" s="7">
        <v>45306</v>
      </c>
      <c r="Q56" s="5" t="s">
        <v>2236</v>
      </c>
      <c r="R56" s="9">
        <f ca="1">+IF(Tabla225[[#This Row],[ESTADO ACTUAL DEL CONTRATO ]]="LIQUIDADO","OK",Tabla225[[#This Row],[FECHA DE TERMINACIÓN  DEL CONTRATO ]]-$Q$1)</f>
        <v>-54</v>
      </c>
      <c r="S56" s="7">
        <v>45443</v>
      </c>
      <c r="T56" s="5"/>
      <c r="U56" s="5" t="s">
        <v>2549</v>
      </c>
      <c r="V56" s="5"/>
      <c r="W56" s="48" t="s">
        <v>2550</v>
      </c>
      <c r="X56" s="5" t="s">
        <v>855</v>
      </c>
      <c r="Y56" s="5" t="s">
        <v>2237</v>
      </c>
      <c r="Z56" s="5" t="s">
        <v>101</v>
      </c>
      <c r="AB56" s="5"/>
      <c r="AC56" s="5"/>
      <c r="AD56" s="5"/>
      <c r="AE56" s="5"/>
      <c r="AF56" s="5" t="s">
        <v>99</v>
      </c>
      <c r="AG56" s="5" t="s">
        <v>2238</v>
      </c>
      <c r="AH56" s="7" t="s">
        <v>99</v>
      </c>
      <c r="AI56" s="7">
        <v>45306</v>
      </c>
      <c r="AJ56" s="5" t="s">
        <v>99</v>
      </c>
      <c r="AK56" s="7">
        <f>+Tabla225[[#This Row],[FECHA DE TERMINACIÓN  DEL CONTRATO ]]+120</f>
        <v>45563</v>
      </c>
      <c r="AL56" s="7">
        <f>+Tabla225[[#This Row],[OPORTUNIDAD PARA LIQUIDADAR BILATERALMENTE]]+60</f>
        <v>45623</v>
      </c>
      <c r="AM56" s="7">
        <f>+Tabla225[[#This Row],[OPORTUNIDAD PARA LIQUIDAR UNILATERALMENTE]]+720</f>
        <v>46343</v>
      </c>
      <c r="AN56" s="5" t="s">
        <v>99</v>
      </c>
    </row>
    <row r="57" spans="1:40" ht="30" x14ac:dyDescent="0.25">
      <c r="A57" s="5" t="s">
        <v>86</v>
      </c>
      <c r="B57" s="5" t="s">
        <v>2240</v>
      </c>
      <c r="C57" s="7">
        <v>45307</v>
      </c>
      <c r="D57" s="9" t="s">
        <v>2239</v>
      </c>
      <c r="E57" s="9">
        <v>1152217557</v>
      </c>
      <c r="F57" s="5" t="s">
        <v>2242</v>
      </c>
      <c r="G57" s="5" t="s">
        <v>2190</v>
      </c>
      <c r="H57" s="5"/>
      <c r="I57" s="9"/>
      <c r="J57" s="5"/>
      <c r="K57" s="27" t="s">
        <v>4</v>
      </c>
      <c r="L57" s="27" t="s">
        <v>27</v>
      </c>
      <c r="M57" s="27" t="s">
        <v>18</v>
      </c>
      <c r="N57" s="37">
        <f ca="1">+IF(Tabla225[[#This Row],[DÍAS PENDIENTES DE EJECUCIÓN]]&lt;=0,1,($Q$1-Tabla225[[#This Row],[FECHA ACTA DE INICIO]])/(Tabla225[[#This Row],[FECHA DE TERMINACIÓN  DEL CONTRATO ]]-Tabla225[[#This Row],[FECHA ACTA DE INICIO]]))</f>
        <v>1</v>
      </c>
      <c r="O57" s="10">
        <v>7359732</v>
      </c>
      <c r="P57" s="7">
        <v>45307</v>
      </c>
      <c r="Q57" s="5" t="s">
        <v>2243</v>
      </c>
      <c r="R57" s="9">
        <f ca="1">+IF(Tabla225[[#This Row],[ESTADO ACTUAL DEL CONTRATO ]]="LIQUIDADO","OK",Tabla225[[#This Row],[FECHA DE TERMINACIÓN  DEL CONTRATO ]]-$Q$1)</f>
        <v>-146</v>
      </c>
      <c r="S57" s="7">
        <v>45351</v>
      </c>
      <c r="T57" s="5"/>
      <c r="U57" s="5"/>
      <c r="V57" s="5"/>
      <c r="W57" s="48"/>
      <c r="X57" s="5" t="s">
        <v>855</v>
      </c>
      <c r="Y57" s="5" t="s">
        <v>11</v>
      </c>
      <c r="Z57" s="5" t="s">
        <v>101</v>
      </c>
      <c r="AB57" s="5"/>
      <c r="AC57" s="5"/>
      <c r="AD57" s="5"/>
      <c r="AE57" s="5"/>
      <c r="AF57" s="5" t="s">
        <v>99</v>
      </c>
      <c r="AG57" s="5" t="s">
        <v>2244</v>
      </c>
      <c r="AH57" s="7" t="s">
        <v>99</v>
      </c>
      <c r="AI57" s="7">
        <v>45306</v>
      </c>
      <c r="AJ57" s="5" t="s">
        <v>99</v>
      </c>
      <c r="AK57" s="7">
        <f>+Tabla225[[#This Row],[FECHA DE TERMINACIÓN  DEL CONTRATO ]]+120</f>
        <v>45471</v>
      </c>
      <c r="AL57" s="7">
        <f>+Tabla225[[#This Row],[OPORTUNIDAD PARA LIQUIDADAR BILATERALMENTE]]+60</f>
        <v>45531</v>
      </c>
      <c r="AM57" s="7">
        <f>+Tabla225[[#This Row],[OPORTUNIDAD PARA LIQUIDAR UNILATERALMENTE]]+720</f>
        <v>46251</v>
      </c>
      <c r="AN57" s="5" t="s">
        <v>99</v>
      </c>
    </row>
    <row r="58" spans="1:40" ht="45" x14ac:dyDescent="0.25">
      <c r="A58" s="5" t="s">
        <v>86</v>
      </c>
      <c r="B58" s="5" t="s">
        <v>2241</v>
      </c>
      <c r="C58" s="7">
        <v>45307</v>
      </c>
      <c r="D58" s="5" t="s">
        <v>2245</v>
      </c>
      <c r="E58" s="9">
        <v>43266464</v>
      </c>
      <c r="F58" s="5" t="s">
        <v>2017</v>
      </c>
      <c r="G58" s="5" t="s">
        <v>2247</v>
      </c>
      <c r="H58" s="5"/>
      <c r="I58" s="9"/>
      <c r="J58" s="5"/>
      <c r="K58" s="27" t="s">
        <v>4</v>
      </c>
      <c r="L58" s="27" t="s">
        <v>27</v>
      </c>
      <c r="M58" s="27" t="s">
        <v>18</v>
      </c>
      <c r="N58" s="37">
        <f ca="1">+IF(Tabla225[[#This Row],[DÍAS PENDIENTES DE EJECUCIÓN]]&lt;=0,1,($Q$1-Tabla225[[#This Row],[FECHA ACTA DE INICIO]])/(Tabla225[[#This Row],[FECHA DE TERMINACIÓN  DEL CONTRATO ]]-Tabla225[[#This Row],[FECHA ACTA DE INICIO]]))</f>
        <v>1</v>
      </c>
      <c r="O58" s="10">
        <v>8356205</v>
      </c>
      <c r="P58" s="7">
        <v>45310</v>
      </c>
      <c r="Q58" s="5" t="s">
        <v>2243</v>
      </c>
      <c r="R58" s="9">
        <f ca="1">+IF(Tabla225[[#This Row],[ESTADO ACTUAL DEL CONTRATO ]]="LIQUIDADO","OK",Tabla225[[#This Row],[FECHA DE TERMINACIÓN  DEL CONTRATO ]]-$Q$1)</f>
        <v>-146</v>
      </c>
      <c r="S58" s="7">
        <v>45351</v>
      </c>
      <c r="T58" s="5"/>
      <c r="U58" s="5"/>
      <c r="V58" s="5"/>
      <c r="W58" s="48"/>
      <c r="X58" s="5" t="s">
        <v>855</v>
      </c>
      <c r="Y58" s="5" t="s">
        <v>2220</v>
      </c>
      <c r="Z58" s="5" t="s">
        <v>101</v>
      </c>
      <c r="AB58" s="5"/>
      <c r="AC58" s="5"/>
      <c r="AD58" s="5"/>
      <c r="AE58" s="5"/>
      <c r="AF58" s="5" t="s">
        <v>99</v>
      </c>
      <c r="AG58" s="5" t="s">
        <v>2246</v>
      </c>
      <c r="AH58" s="7" t="s">
        <v>99</v>
      </c>
      <c r="AI58" s="7">
        <v>45306</v>
      </c>
      <c r="AJ58" s="5" t="s">
        <v>99</v>
      </c>
      <c r="AK58" s="7">
        <f>+Tabla225[[#This Row],[FECHA DE TERMINACIÓN  DEL CONTRATO ]]+120</f>
        <v>45471</v>
      </c>
      <c r="AL58" s="7">
        <f>+Tabla225[[#This Row],[OPORTUNIDAD PARA LIQUIDADAR BILATERALMENTE]]+60</f>
        <v>45531</v>
      </c>
      <c r="AM58" s="7">
        <f>+Tabla225[[#This Row],[OPORTUNIDAD PARA LIQUIDAR UNILATERALMENTE]]+720</f>
        <v>46251</v>
      </c>
      <c r="AN58" s="5" t="s">
        <v>99</v>
      </c>
    </row>
    <row r="59" spans="1:40" ht="30" x14ac:dyDescent="0.25">
      <c r="A59" s="5" t="s">
        <v>86</v>
      </c>
      <c r="B59" s="5" t="s">
        <v>2251</v>
      </c>
      <c r="C59" s="7">
        <v>45313</v>
      </c>
      <c r="D59" s="5" t="s">
        <v>2248</v>
      </c>
      <c r="E59" s="9">
        <v>1042762764</v>
      </c>
      <c r="F59" s="5" t="s">
        <v>2249</v>
      </c>
      <c r="G59" s="5" t="s">
        <v>2250</v>
      </c>
      <c r="H59" s="5"/>
      <c r="I59" s="9"/>
      <c r="J59" s="5"/>
      <c r="K59" s="27" t="s">
        <v>4</v>
      </c>
      <c r="L59" s="27" t="s">
        <v>27</v>
      </c>
      <c r="M59" s="27" t="s">
        <v>18</v>
      </c>
      <c r="N59" s="37">
        <f ca="1">+IF(Tabla225[[#This Row],[DÍAS PENDIENTES DE EJECUCIÓN]]&lt;=0,1,($Q$1-Tabla225[[#This Row],[FECHA ACTA DE INICIO]])/(Tabla225[[#This Row],[FECHA DE TERMINACIÓN  DEL CONTRATO ]]-Tabla225[[#This Row],[FECHA ACTA DE INICIO]]))</f>
        <v>1</v>
      </c>
      <c r="O59" s="10">
        <v>7266265</v>
      </c>
      <c r="P59" s="7">
        <v>45313</v>
      </c>
      <c r="Q59" s="5" t="s">
        <v>2262</v>
      </c>
      <c r="R59" s="9">
        <f ca="1">+IF(Tabla225[[#This Row],[ESTADO ACTUAL DEL CONTRATO ]]="LIQUIDADO","OK",Tabla225[[#This Row],[FECHA DE TERMINACIÓN  DEL CONTRATO ]]-$Q$1)</f>
        <v>-146</v>
      </c>
      <c r="S59" s="7">
        <v>45351</v>
      </c>
      <c r="T59" s="5"/>
      <c r="U59" s="5"/>
      <c r="V59" s="5"/>
      <c r="W59" s="48"/>
      <c r="X59" s="5" t="s">
        <v>855</v>
      </c>
      <c r="Y59" s="5" t="s">
        <v>2206</v>
      </c>
      <c r="Z59" s="5" t="s">
        <v>101</v>
      </c>
      <c r="AB59" s="5"/>
      <c r="AC59" s="5"/>
      <c r="AD59" s="5"/>
      <c r="AE59" s="5"/>
      <c r="AF59" s="5" t="s">
        <v>99</v>
      </c>
      <c r="AG59" s="5" t="s">
        <v>2263</v>
      </c>
      <c r="AH59" s="7" t="s">
        <v>99</v>
      </c>
      <c r="AI59" s="7">
        <v>45313</v>
      </c>
      <c r="AJ59" s="5" t="s">
        <v>99</v>
      </c>
      <c r="AK59" s="7">
        <f>+Tabla225[[#This Row],[FECHA DE TERMINACIÓN  DEL CONTRATO ]]+120</f>
        <v>45471</v>
      </c>
      <c r="AL59" s="7">
        <f>+Tabla225[[#This Row],[OPORTUNIDAD PARA LIQUIDADAR BILATERALMENTE]]+60</f>
        <v>45531</v>
      </c>
      <c r="AM59" s="7">
        <f>+Tabla225[[#This Row],[OPORTUNIDAD PARA LIQUIDAR UNILATERALMENTE]]+720</f>
        <v>46251</v>
      </c>
      <c r="AN59" s="5" t="s">
        <v>99</v>
      </c>
    </row>
    <row r="60" spans="1:40" ht="30" x14ac:dyDescent="0.25">
      <c r="A60" s="5" t="s">
        <v>86</v>
      </c>
      <c r="B60" s="5" t="s">
        <v>2252</v>
      </c>
      <c r="C60" s="7">
        <v>45313</v>
      </c>
      <c r="D60" s="5" t="s">
        <v>1957</v>
      </c>
      <c r="E60" s="9">
        <v>43283667</v>
      </c>
      <c r="F60" s="5" t="s">
        <v>2022</v>
      </c>
      <c r="G60" s="5" t="s">
        <v>2255</v>
      </c>
      <c r="H60" s="5"/>
      <c r="I60" s="9"/>
      <c r="J60" s="5"/>
      <c r="K60" s="27" t="s">
        <v>4</v>
      </c>
      <c r="L60" s="27" t="s">
        <v>27</v>
      </c>
      <c r="M60" s="27" t="s">
        <v>18</v>
      </c>
      <c r="N60" s="37">
        <f ca="1">+IF(Tabla225[[#This Row],[DÍAS PENDIENTES DE EJECUCIÓN]]&lt;=0,1,($Q$1-Tabla225[[#This Row],[FECHA ACTA DE INICIO]])/(Tabla225[[#This Row],[FECHA DE TERMINACIÓN  DEL CONTRATO ]]-Tabla225[[#This Row],[FECHA ACTA DE INICIO]]))</f>
        <v>1</v>
      </c>
      <c r="O60" s="10">
        <v>4428732</v>
      </c>
      <c r="P60" s="7">
        <v>45313</v>
      </c>
      <c r="Q60" s="5" t="s">
        <v>2262</v>
      </c>
      <c r="R60" s="9">
        <f ca="1">+IF(Tabla225[[#This Row],[ESTADO ACTUAL DEL CONTRATO ]]="LIQUIDADO","OK",Tabla225[[#This Row],[FECHA DE TERMINACIÓN  DEL CONTRATO ]]-$Q$1)</f>
        <v>-146</v>
      </c>
      <c r="S60" s="7">
        <v>45351</v>
      </c>
      <c r="T60" s="5"/>
      <c r="U60" s="5"/>
      <c r="V60" s="5"/>
      <c r="W60" s="48"/>
      <c r="X60" s="5" t="s">
        <v>855</v>
      </c>
      <c r="Y60" s="5" t="s">
        <v>2216</v>
      </c>
      <c r="Z60" s="5" t="s">
        <v>101</v>
      </c>
      <c r="AB60" s="5"/>
      <c r="AC60" s="5"/>
      <c r="AD60" s="5"/>
      <c r="AE60" s="5"/>
      <c r="AF60" s="5" t="s">
        <v>99</v>
      </c>
      <c r="AG60" s="5" t="s">
        <v>2264</v>
      </c>
      <c r="AH60" s="7" t="s">
        <v>99</v>
      </c>
      <c r="AI60" s="7">
        <v>45313</v>
      </c>
      <c r="AJ60" s="5" t="s">
        <v>99</v>
      </c>
      <c r="AK60" s="7">
        <f>+Tabla225[[#This Row],[FECHA DE TERMINACIÓN  DEL CONTRATO ]]+120</f>
        <v>45471</v>
      </c>
      <c r="AL60" s="7">
        <f>+Tabla225[[#This Row],[OPORTUNIDAD PARA LIQUIDADAR BILATERALMENTE]]+60</f>
        <v>45531</v>
      </c>
      <c r="AM60" s="7">
        <f>+Tabla225[[#This Row],[OPORTUNIDAD PARA LIQUIDAR UNILATERALMENTE]]+720</f>
        <v>46251</v>
      </c>
      <c r="AN60" s="5" t="s">
        <v>99</v>
      </c>
    </row>
    <row r="61" spans="1:40" ht="30" x14ac:dyDescent="0.25">
      <c r="A61" s="5" t="s">
        <v>86</v>
      </c>
      <c r="B61" s="5" t="s">
        <v>2253</v>
      </c>
      <c r="C61" s="7">
        <v>45313</v>
      </c>
      <c r="D61" s="5" t="s">
        <v>342</v>
      </c>
      <c r="E61" s="9">
        <v>98607320</v>
      </c>
      <c r="F61" s="5" t="s">
        <v>2256</v>
      </c>
      <c r="G61" s="5" t="s">
        <v>2257</v>
      </c>
      <c r="H61" s="5"/>
      <c r="I61" s="9"/>
      <c r="J61" s="5"/>
      <c r="K61" s="27" t="s">
        <v>4</v>
      </c>
      <c r="L61" s="27" t="s">
        <v>27</v>
      </c>
      <c r="M61" s="27" t="s">
        <v>18</v>
      </c>
      <c r="N61" s="37">
        <f ca="1">+IF(Tabla225[[#This Row],[DÍAS PENDIENTES DE EJECUCIÓN]]&lt;=0,1,($Q$1-Tabla225[[#This Row],[FECHA ACTA DE INICIO]])/(Tabla225[[#This Row],[FECHA DE TERMINACIÓN  DEL CONTRATO ]]-Tabla225[[#This Row],[FECHA ACTA DE INICIO]]))</f>
        <v>1</v>
      </c>
      <c r="O61" s="10">
        <v>9254351</v>
      </c>
      <c r="P61" s="7">
        <v>45313</v>
      </c>
      <c r="Q61" s="5" t="s">
        <v>2262</v>
      </c>
      <c r="R61" s="9">
        <f ca="1">+IF(Tabla225[[#This Row],[ESTADO ACTUAL DEL CONTRATO ]]="LIQUIDADO","OK",Tabla225[[#This Row],[FECHA DE TERMINACIÓN  DEL CONTRATO ]]-$Q$1)</f>
        <v>-146</v>
      </c>
      <c r="S61" s="7">
        <v>45351</v>
      </c>
      <c r="T61" s="5"/>
      <c r="U61" s="5"/>
      <c r="V61" s="5"/>
      <c r="W61" s="48"/>
      <c r="X61" s="5" t="s">
        <v>855</v>
      </c>
      <c r="Y61" s="5" t="s">
        <v>2216</v>
      </c>
      <c r="Z61" s="5" t="s">
        <v>101</v>
      </c>
      <c r="AB61" s="5"/>
      <c r="AC61" s="5"/>
      <c r="AD61" s="5"/>
      <c r="AE61" s="5"/>
      <c r="AF61" s="5" t="s">
        <v>99</v>
      </c>
      <c r="AG61" s="5" t="s">
        <v>2265</v>
      </c>
      <c r="AH61" s="7" t="s">
        <v>99</v>
      </c>
      <c r="AI61" s="7">
        <v>45313</v>
      </c>
      <c r="AJ61" s="5" t="s">
        <v>99</v>
      </c>
      <c r="AK61" s="7">
        <f>+Tabla225[[#This Row],[FECHA DE TERMINACIÓN  DEL CONTRATO ]]+120</f>
        <v>45471</v>
      </c>
      <c r="AL61" s="7">
        <f>+Tabla225[[#This Row],[OPORTUNIDAD PARA LIQUIDADAR BILATERALMENTE]]+60</f>
        <v>45531</v>
      </c>
      <c r="AM61" s="7">
        <f>+Tabla225[[#This Row],[OPORTUNIDAD PARA LIQUIDAR UNILATERALMENTE]]+720</f>
        <v>46251</v>
      </c>
      <c r="AN61" s="5" t="s">
        <v>99</v>
      </c>
    </row>
    <row r="62" spans="1:40" ht="30" x14ac:dyDescent="0.25">
      <c r="A62" s="5" t="s">
        <v>86</v>
      </c>
      <c r="B62" s="5" t="s">
        <v>2254</v>
      </c>
      <c r="C62" s="7">
        <v>45313</v>
      </c>
      <c r="D62" s="5" t="s">
        <v>471</v>
      </c>
      <c r="E62" s="9">
        <v>32296107</v>
      </c>
      <c r="F62" s="5" t="s">
        <v>2134</v>
      </c>
      <c r="G62" s="5" t="s">
        <v>2258</v>
      </c>
      <c r="H62" s="5"/>
      <c r="I62" s="9"/>
      <c r="J62" s="5"/>
      <c r="K62" s="27" t="s">
        <v>4</v>
      </c>
      <c r="L62" s="27" t="s">
        <v>27</v>
      </c>
      <c r="M62" s="27" t="s">
        <v>18</v>
      </c>
      <c r="N62" s="37">
        <f ca="1">+IF(Tabla225[[#This Row],[DÍAS PENDIENTES DE EJECUCIÓN]]&lt;=0,1,($Q$1-Tabla225[[#This Row],[FECHA ACTA DE INICIO]])/(Tabla225[[#This Row],[FECHA DE TERMINACIÓN  DEL CONTRATO ]]-Tabla225[[#This Row],[FECHA ACTA DE INICIO]]))</f>
        <v>1</v>
      </c>
      <c r="O62" s="10">
        <v>7266265</v>
      </c>
      <c r="P62" s="7">
        <v>45313</v>
      </c>
      <c r="Q62" s="5" t="s">
        <v>2262</v>
      </c>
      <c r="R62" s="9">
        <f ca="1">+IF(Tabla225[[#This Row],[ESTADO ACTUAL DEL CONTRATO ]]="LIQUIDADO","OK",Tabla225[[#This Row],[FECHA DE TERMINACIÓN  DEL CONTRATO ]]-$Q$1)</f>
        <v>-146</v>
      </c>
      <c r="S62" s="7">
        <v>45351</v>
      </c>
      <c r="T62" s="5"/>
      <c r="U62" s="5"/>
      <c r="V62" s="5"/>
      <c r="W62" s="48"/>
      <c r="X62" s="5" t="s">
        <v>855</v>
      </c>
      <c r="Y62" s="5" t="s">
        <v>2220</v>
      </c>
      <c r="Z62" s="5" t="s">
        <v>101</v>
      </c>
      <c r="AB62" s="5"/>
      <c r="AC62" s="5"/>
      <c r="AD62" s="5"/>
      <c r="AE62" s="5"/>
      <c r="AF62" s="5" t="s">
        <v>99</v>
      </c>
      <c r="AG62" s="5" t="s">
        <v>2266</v>
      </c>
      <c r="AH62" s="7" t="s">
        <v>99</v>
      </c>
      <c r="AI62" s="7">
        <v>45313</v>
      </c>
      <c r="AJ62" s="5" t="s">
        <v>99</v>
      </c>
      <c r="AK62" s="7">
        <f>+Tabla225[[#This Row],[FECHA DE TERMINACIÓN  DEL CONTRATO ]]+120</f>
        <v>45471</v>
      </c>
      <c r="AL62" s="7">
        <f>+Tabla225[[#This Row],[OPORTUNIDAD PARA LIQUIDADAR BILATERALMENTE]]+60</f>
        <v>45531</v>
      </c>
      <c r="AM62" s="7">
        <f>+Tabla225[[#This Row],[OPORTUNIDAD PARA LIQUIDAR UNILATERALMENTE]]+720</f>
        <v>46251</v>
      </c>
      <c r="AN62" s="5" t="s">
        <v>99</v>
      </c>
    </row>
    <row r="63" spans="1:40" ht="30" x14ac:dyDescent="0.25">
      <c r="A63" s="5" t="s">
        <v>86</v>
      </c>
      <c r="B63" s="5" t="s">
        <v>2290</v>
      </c>
      <c r="C63" s="7">
        <v>45317</v>
      </c>
      <c r="D63" s="5" t="s">
        <v>2098</v>
      </c>
      <c r="E63" s="9">
        <v>901293228</v>
      </c>
      <c r="F63" s="5" t="s">
        <v>1948</v>
      </c>
      <c r="G63" s="5" t="s">
        <v>2292</v>
      </c>
      <c r="H63" s="5"/>
      <c r="I63" s="9"/>
      <c r="J63" s="5"/>
      <c r="K63" s="27" t="s">
        <v>4</v>
      </c>
      <c r="L63" s="27" t="s">
        <v>9</v>
      </c>
      <c r="M63" s="27" t="s">
        <v>6</v>
      </c>
      <c r="N63" s="37">
        <f ca="1">+IF(Tabla225[[#This Row],[DÍAS PENDIENTES DE EJECUCIÓN]]&lt;=0,1,($Q$1-Tabla225[[#This Row],[FECHA ACTA DE INICIO]])/(Tabla225[[#This Row],[FECHA DE TERMINACIÓN  DEL CONTRATO ]]-Tabla225[[#This Row],[FECHA ACTA DE INICIO]]))</f>
        <v>0.52095808383233533</v>
      </c>
      <c r="O63" s="10">
        <v>135141014</v>
      </c>
      <c r="P63" s="7">
        <v>45323</v>
      </c>
      <c r="Q63" s="5" t="s">
        <v>1967</v>
      </c>
      <c r="R63" s="9">
        <f ca="1">+IF(Tabla225[[#This Row],[ESTADO ACTUAL DEL CONTRATO ]]="LIQUIDADO","OK",Tabla225[[#This Row],[FECHA DE TERMINACIÓN  DEL CONTRATO ]]-$Q$1)</f>
        <v>160</v>
      </c>
      <c r="S63" s="7">
        <v>45657</v>
      </c>
      <c r="T63" s="5"/>
      <c r="U63" s="5"/>
      <c r="V63" s="5"/>
      <c r="W63" s="48"/>
      <c r="X63" s="5" t="s">
        <v>2286</v>
      </c>
      <c r="Y63" s="5" t="s">
        <v>42</v>
      </c>
      <c r="Z63" s="5" t="s">
        <v>101</v>
      </c>
      <c r="AB63" s="5"/>
      <c r="AC63" s="5"/>
      <c r="AD63" s="5"/>
      <c r="AE63" s="5"/>
      <c r="AF63" s="5" t="s">
        <v>99</v>
      </c>
      <c r="AG63" s="5" t="s">
        <v>2293</v>
      </c>
      <c r="AH63" s="7" t="s">
        <v>99</v>
      </c>
      <c r="AI63" s="7">
        <v>45317</v>
      </c>
      <c r="AJ63" s="5" t="s">
        <v>99</v>
      </c>
      <c r="AK63" s="7">
        <f>+Tabla225[[#This Row],[FECHA DE TERMINACIÓN  DEL CONTRATO ]]+120</f>
        <v>45777</v>
      </c>
      <c r="AL63" s="7">
        <f>+Tabla225[[#This Row],[OPORTUNIDAD PARA LIQUIDADAR BILATERALMENTE]]+60</f>
        <v>45837</v>
      </c>
      <c r="AM63" s="7">
        <f>+Tabla225[[#This Row],[OPORTUNIDAD PARA LIQUIDAR UNILATERALMENTE]]+720</f>
        <v>46557</v>
      </c>
      <c r="AN63" s="5" t="s">
        <v>99</v>
      </c>
    </row>
    <row r="64" spans="1:40" ht="30" x14ac:dyDescent="0.25">
      <c r="A64" s="5" t="s">
        <v>86</v>
      </c>
      <c r="B64" s="5" t="s">
        <v>2291</v>
      </c>
      <c r="C64" s="7">
        <v>45321</v>
      </c>
      <c r="D64" s="5" t="s">
        <v>2294</v>
      </c>
      <c r="E64" s="9">
        <v>811009452</v>
      </c>
      <c r="F64" s="5" t="s">
        <v>2295</v>
      </c>
      <c r="G64" s="5" t="s">
        <v>2296</v>
      </c>
      <c r="H64" s="5"/>
      <c r="I64" s="9"/>
      <c r="J64" s="5"/>
      <c r="K64" s="27" t="s">
        <v>4</v>
      </c>
      <c r="L64" s="27" t="s">
        <v>9</v>
      </c>
      <c r="M64" s="27" t="s">
        <v>6</v>
      </c>
      <c r="N64" s="37">
        <f ca="1">+IF(Tabla225[[#This Row],[DÍAS PENDIENTES DE EJECUCIÓN]]&lt;=0,1,($Q$1-Tabla225[[#This Row],[FECHA ACTA DE INICIO]])/(Tabla225[[#This Row],[FECHA DE TERMINACIÓN  DEL CONTRATO ]]-Tabla225[[#This Row],[FECHA ACTA DE INICIO]]))</f>
        <v>0.52095808383233533</v>
      </c>
      <c r="O64" s="10">
        <v>199735437</v>
      </c>
      <c r="P64" s="7">
        <v>45323</v>
      </c>
      <c r="Q64" s="5" t="s">
        <v>1967</v>
      </c>
      <c r="R64" s="9">
        <f ca="1">+IF(Tabla225[[#This Row],[ESTADO ACTUAL DEL CONTRATO ]]="LIQUIDADO","OK",Tabla225[[#This Row],[FECHA DE TERMINACIÓN  DEL CONTRATO ]]-$Q$1)</f>
        <v>160</v>
      </c>
      <c r="S64" s="7">
        <v>45657</v>
      </c>
      <c r="T64" s="5"/>
      <c r="U64" s="5"/>
      <c r="V64" s="5"/>
      <c r="W64" s="48"/>
      <c r="X64" s="5" t="s">
        <v>2286</v>
      </c>
      <c r="Y64" s="5" t="s">
        <v>42</v>
      </c>
      <c r="Z64" s="5" t="s">
        <v>101</v>
      </c>
      <c r="AB64" s="5"/>
      <c r="AC64" s="5"/>
      <c r="AD64" s="5"/>
      <c r="AE64" s="5"/>
      <c r="AF64" s="5" t="s">
        <v>99</v>
      </c>
      <c r="AG64" s="5" t="s">
        <v>2297</v>
      </c>
      <c r="AH64" s="7" t="s">
        <v>99</v>
      </c>
      <c r="AI64" s="7">
        <v>45321</v>
      </c>
      <c r="AJ64" s="5" t="s">
        <v>99</v>
      </c>
      <c r="AK64" s="7">
        <f>+Tabla225[[#This Row],[FECHA DE TERMINACIÓN  DEL CONTRATO ]]+120</f>
        <v>45777</v>
      </c>
      <c r="AL64" s="7">
        <f>+Tabla225[[#This Row],[OPORTUNIDAD PARA LIQUIDADAR BILATERALMENTE]]+60</f>
        <v>45837</v>
      </c>
      <c r="AM64" s="7">
        <f>+Tabla225[[#This Row],[OPORTUNIDAD PARA LIQUIDAR UNILATERALMENTE]]+720</f>
        <v>46557</v>
      </c>
      <c r="AN64" s="5" t="s">
        <v>99</v>
      </c>
    </row>
    <row r="65" spans="1:40" ht="45" x14ac:dyDescent="0.25">
      <c r="A65" s="5" t="s">
        <v>86</v>
      </c>
      <c r="B65" s="5" t="s">
        <v>2259</v>
      </c>
      <c r="C65" s="7">
        <v>45313</v>
      </c>
      <c r="D65" s="5" t="s">
        <v>2267</v>
      </c>
      <c r="E65" s="9">
        <v>98639459</v>
      </c>
      <c r="F65" s="5" t="s">
        <v>2268</v>
      </c>
      <c r="G65" s="5" t="s">
        <v>2260</v>
      </c>
      <c r="H65" s="5"/>
      <c r="I65" s="9"/>
      <c r="J65" s="5"/>
      <c r="K65" s="27" t="s">
        <v>4</v>
      </c>
      <c r="L65" s="27" t="s">
        <v>27</v>
      </c>
      <c r="M65" s="27" t="s">
        <v>18</v>
      </c>
      <c r="N65" s="37">
        <f ca="1">+IF(Tabla225[[#This Row],[DÍAS PENDIENTES DE EJECUCIÓN]]&lt;=0,1,($Q$1-Tabla225[[#This Row],[FECHA ACTA DE INICIO]])/(Tabla225[[#This Row],[FECHA DE TERMINACIÓN  DEL CONTRATO ]]-Tabla225[[#This Row],[FECHA ACTA DE INICIO]]))</f>
        <v>1</v>
      </c>
      <c r="O65" s="10">
        <v>9254351</v>
      </c>
      <c r="P65" s="7">
        <v>45313</v>
      </c>
      <c r="Q65" s="5" t="s">
        <v>2262</v>
      </c>
      <c r="R65" s="9">
        <f ca="1">+IF(Tabla225[[#This Row],[ESTADO ACTUAL DEL CONTRATO ]]="LIQUIDADO","OK",Tabla225[[#This Row],[FECHA DE TERMINACIÓN  DEL CONTRATO ]]-$Q$1)</f>
        <v>-127</v>
      </c>
      <c r="S65" s="7">
        <v>45370</v>
      </c>
      <c r="T65" s="5"/>
      <c r="U65" s="5" t="s">
        <v>2393</v>
      </c>
      <c r="V65" s="5"/>
      <c r="W65" s="55">
        <v>4395821</v>
      </c>
      <c r="X65" s="5" t="s">
        <v>855</v>
      </c>
      <c r="Y65" s="5" t="s">
        <v>46</v>
      </c>
      <c r="Z65" s="5" t="s">
        <v>101</v>
      </c>
      <c r="AB65" s="5"/>
      <c r="AC65" s="5"/>
      <c r="AD65" s="5"/>
      <c r="AE65" s="5"/>
      <c r="AF65" s="5" t="s">
        <v>99</v>
      </c>
      <c r="AG65" s="5" t="s">
        <v>2269</v>
      </c>
      <c r="AH65" s="7" t="s">
        <v>99</v>
      </c>
      <c r="AI65" s="7">
        <v>45313</v>
      </c>
      <c r="AJ65" s="5" t="s">
        <v>99</v>
      </c>
      <c r="AK65" s="7">
        <f>+Tabla225[[#This Row],[FECHA DE TERMINACIÓN  DEL CONTRATO ]]+120</f>
        <v>45490</v>
      </c>
      <c r="AL65" s="7">
        <f>+Tabla225[[#This Row],[OPORTUNIDAD PARA LIQUIDADAR BILATERALMENTE]]+60</f>
        <v>45550</v>
      </c>
      <c r="AM65" s="7">
        <f>+Tabla225[[#This Row],[OPORTUNIDAD PARA LIQUIDAR UNILATERALMENTE]]+720</f>
        <v>46270</v>
      </c>
      <c r="AN65" s="5" t="s">
        <v>99</v>
      </c>
    </row>
    <row r="66" spans="1:40" ht="45" x14ac:dyDescent="0.25">
      <c r="A66" s="5" t="s">
        <v>86</v>
      </c>
      <c r="B66" s="5" t="s">
        <v>2270</v>
      </c>
      <c r="C66" s="7">
        <v>45314</v>
      </c>
      <c r="D66" s="5" t="s">
        <v>1197</v>
      </c>
      <c r="E66" s="9">
        <v>15371587</v>
      </c>
      <c r="F66" s="5" t="s">
        <v>2277</v>
      </c>
      <c r="G66" s="5" t="s">
        <v>2278</v>
      </c>
      <c r="H66" s="5"/>
      <c r="I66" s="9"/>
      <c r="J66" s="5"/>
      <c r="K66" s="27" t="s">
        <v>4</v>
      </c>
      <c r="L66" s="27" t="s">
        <v>27</v>
      </c>
      <c r="M66" s="27" t="s">
        <v>6</v>
      </c>
      <c r="N66" s="37">
        <f ca="1">+IF(Tabla225[[#This Row],[DÍAS PENDIENTES DE EJECUCIÓN]]&lt;=0,1,($Q$1-Tabla225[[#This Row],[FECHA ACTA DE INICIO]])/(Tabla225[[#This Row],[FECHA DE TERMINACIÓN  DEL CONTRATO ]]-Tabla225[[#This Row],[FECHA ACTA DE INICIO]]))</f>
        <v>1</v>
      </c>
      <c r="O66" s="10">
        <v>48000000</v>
      </c>
      <c r="P66" s="7">
        <v>45314</v>
      </c>
      <c r="Q66" s="5" t="s">
        <v>2230</v>
      </c>
      <c r="R66" s="9">
        <f ca="1">+IF(Tabla225[[#This Row],[ESTADO ACTUAL DEL CONTRATO ]]="LIQUIDADO","OK",Tabla225[[#This Row],[FECHA DE TERMINACIÓN  DEL CONTRATO ]]-$Q$1)</f>
        <v>-2</v>
      </c>
      <c r="S66" s="7">
        <v>45495</v>
      </c>
      <c r="T66" s="5"/>
      <c r="U66" s="5"/>
      <c r="V66" s="5"/>
      <c r="W66" s="48"/>
      <c r="X66" s="5" t="s">
        <v>855</v>
      </c>
      <c r="Y66" s="5" t="s">
        <v>46</v>
      </c>
      <c r="Z66" s="5" t="s">
        <v>2032</v>
      </c>
      <c r="AB66" s="5"/>
      <c r="AC66" s="5"/>
      <c r="AD66" s="5"/>
      <c r="AE66" s="5"/>
      <c r="AF66" s="5" t="s">
        <v>99</v>
      </c>
      <c r="AG66" s="5" t="s">
        <v>2279</v>
      </c>
      <c r="AH66" s="7" t="s">
        <v>99</v>
      </c>
      <c r="AI66" s="7">
        <v>45314</v>
      </c>
      <c r="AJ66" s="5" t="s">
        <v>99</v>
      </c>
      <c r="AK66" s="7">
        <f>+Tabla225[[#This Row],[FECHA DE TERMINACIÓN  DEL CONTRATO ]]+120</f>
        <v>45615</v>
      </c>
      <c r="AL66" s="7">
        <f>+Tabla225[[#This Row],[OPORTUNIDAD PARA LIQUIDADAR BILATERALMENTE]]+60</f>
        <v>45675</v>
      </c>
      <c r="AM66" s="7">
        <f>+Tabla225[[#This Row],[OPORTUNIDAD PARA LIQUIDAR UNILATERALMENTE]]+720</f>
        <v>46395</v>
      </c>
      <c r="AN66" s="5" t="s">
        <v>99</v>
      </c>
    </row>
    <row r="67" spans="1:40" ht="30" x14ac:dyDescent="0.25">
      <c r="A67" s="5" t="s">
        <v>86</v>
      </c>
      <c r="B67" s="5" t="s">
        <v>2271</v>
      </c>
      <c r="C67" s="7">
        <v>45314</v>
      </c>
      <c r="D67" s="5" t="s">
        <v>748</v>
      </c>
      <c r="E67" s="9">
        <v>8431365</v>
      </c>
      <c r="F67" s="5" t="s">
        <v>2023</v>
      </c>
      <c r="G67" s="5" t="s">
        <v>2280</v>
      </c>
      <c r="H67" s="5"/>
      <c r="I67" s="9"/>
      <c r="J67" s="5"/>
      <c r="K67" s="27" t="s">
        <v>4</v>
      </c>
      <c r="L67" s="27" t="s">
        <v>27</v>
      </c>
      <c r="M67" s="27" t="s">
        <v>18</v>
      </c>
      <c r="N67" s="37">
        <f ca="1">+IF(Tabla225[[#This Row],[DÍAS PENDIENTES DE EJECUCIÓN]]&lt;=0,1,($Q$1-Tabla225[[#This Row],[FECHA ACTA DE INICIO]])/(Tabla225[[#This Row],[FECHA DE TERMINACIÓN  DEL CONTRATO ]]-Tabla225[[#This Row],[FECHA ACTA DE INICIO]]))</f>
        <v>1</v>
      </c>
      <c r="O67" s="10">
        <v>9022992</v>
      </c>
      <c r="P67" s="7">
        <v>45314</v>
      </c>
      <c r="Q67" s="5" t="s">
        <v>2281</v>
      </c>
      <c r="R67" s="9">
        <f ca="1">+IF(Tabla225[[#This Row],[ESTADO ACTUAL DEL CONTRATO ]]="LIQUIDADO","OK",Tabla225[[#This Row],[FECHA DE TERMINACIÓN  DEL CONTRATO ]]-$Q$1)</f>
        <v>-146</v>
      </c>
      <c r="S67" s="7">
        <v>45351</v>
      </c>
      <c r="T67" s="5"/>
      <c r="U67" s="5"/>
      <c r="V67" s="5"/>
      <c r="W67" s="48"/>
      <c r="X67" s="5" t="s">
        <v>855</v>
      </c>
      <c r="Y67" s="5" t="s">
        <v>2220</v>
      </c>
      <c r="Z67" s="5" t="s">
        <v>101</v>
      </c>
      <c r="AB67" s="5"/>
      <c r="AC67" s="5"/>
      <c r="AD67" s="5"/>
      <c r="AE67" s="5"/>
      <c r="AF67" s="5" t="s">
        <v>99</v>
      </c>
      <c r="AG67" s="5" t="s">
        <v>2282</v>
      </c>
      <c r="AH67" s="7" t="s">
        <v>99</v>
      </c>
      <c r="AI67" s="7">
        <v>45314</v>
      </c>
      <c r="AJ67" s="5" t="s">
        <v>99</v>
      </c>
      <c r="AK67" s="7">
        <f>+Tabla225[[#This Row],[FECHA DE TERMINACIÓN  DEL CONTRATO ]]+120</f>
        <v>45471</v>
      </c>
      <c r="AL67" s="7">
        <f>+Tabla225[[#This Row],[OPORTUNIDAD PARA LIQUIDADAR BILATERALMENTE]]+60</f>
        <v>45531</v>
      </c>
      <c r="AM67" s="7">
        <f>+Tabla225[[#This Row],[OPORTUNIDAD PARA LIQUIDAR UNILATERALMENTE]]+720</f>
        <v>46251</v>
      </c>
      <c r="AN67" s="5" t="s">
        <v>99</v>
      </c>
    </row>
    <row r="68" spans="1:40" ht="30" x14ac:dyDescent="0.25">
      <c r="A68" s="5" t="s">
        <v>86</v>
      </c>
      <c r="B68" s="5" t="s">
        <v>2272</v>
      </c>
      <c r="C68" s="7">
        <v>45320</v>
      </c>
      <c r="D68" s="5" t="s">
        <v>2283</v>
      </c>
      <c r="E68" s="9">
        <v>900158114</v>
      </c>
      <c r="F68" s="5" t="s">
        <v>2284</v>
      </c>
      <c r="G68" s="5" t="s">
        <v>2285</v>
      </c>
      <c r="H68" s="5"/>
      <c r="I68" s="9"/>
      <c r="J68" s="5"/>
      <c r="K68" s="27" t="s">
        <v>4</v>
      </c>
      <c r="L68" s="27" t="s">
        <v>9</v>
      </c>
      <c r="M68" s="27" t="s">
        <v>6</v>
      </c>
      <c r="N68" s="37">
        <f ca="1">+IF(Tabla225[[#This Row],[DÍAS PENDIENTES DE EJECUCIÓN]]&lt;=0,1,($Q$1-Tabla225[[#This Row],[FECHA ACTA DE INICIO]])/(Tabla225[[#This Row],[FECHA DE TERMINACIÓN  DEL CONTRATO ]]-Tabla225[[#This Row],[FECHA ACTA DE INICIO]]))</f>
        <v>0.52095808383233533</v>
      </c>
      <c r="O68" s="10">
        <v>7607622</v>
      </c>
      <c r="P68" s="7">
        <v>45323</v>
      </c>
      <c r="Q68" s="5" t="s">
        <v>1967</v>
      </c>
      <c r="R68" s="9">
        <f ca="1">+IF(Tabla225[[#This Row],[ESTADO ACTUAL DEL CONTRATO ]]="LIQUIDADO","OK",Tabla225[[#This Row],[FECHA DE TERMINACIÓN  DEL CONTRATO ]]-$Q$1)</f>
        <v>160</v>
      </c>
      <c r="S68" s="7">
        <v>45657</v>
      </c>
      <c r="T68" s="5"/>
      <c r="U68" s="5"/>
      <c r="V68" s="5"/>
      <c r="W68" s="48"/>
      <c r="X68" s="5" t="s">
        <v>2286</v>
      </c>
      <c r="Y68" s="5" t="s">
        <v>2287</v>
      </c>
      <c r="Z68" s="5" t="s">
        <v>101</v>
      </c>
      <c r="AB68" s="5"/>
      <c r="AC68" s="5"/>
      <c r="AD68" s="5"/>
      <c r="AE68" s="5"/>
      <c r="AF68" s="5" t="s">
        <v>99</v>
      </c>
      <c r="AG68" s="3" t="s">
        <v>2288</v>
      </c>
      <c r="AH68" s="7" t="s">
        <v>99</v>
      </c>
      <c r="AI68" s="7">
        <v>45320</v>
      </c>
      <c r="AJ68" s="5" t="s">
        <v>99</v>
      </c>
      <c r="AK68" s="7">
        <f>+Tabla225[[#This Row],[FECHA DE TERMINACIÓN  DEL CONTRATO ]]+120</f>
        <v>45777</v>
      </c>
      <c r="AL68" s="7">
        <f>+Tabla225[[#This Row],[OPORTUNIDAD PARA LIQUIDADAR BILATERALMENTE]]+60</f>
        <v>45837</v>
      </c>
      <c r="AM68" s="7">
        <f>+Tabla225[[#This Row],[OPORTUNIDAD PARA LIQUIDAR UNILATERALMENTE]]+720</f>
        <v>46557</v>
      </c>
      <c r="AN68" s="5" t="s">
        <v>99</v>
      </c>
    </row>
    <row r="69" spans="1:40" ht="30" x14ac:dyDescent="0.25">
      <c r="A69" s="5" t="s">
        <v>86</v>
      </c>
      <c r="B69" s="5" t="s">
        <v>2273</v>
      </c>
      <c r="C69" s="7">
        <v>45323</v>
      </c>
      <c r="D69" s="5" t="s">
        <v>2289</v>
      </c>
      <c r="E69" s="9" t="s">
        <v>95</v>
      </c>
      <c r="F69" s="5" t="s">
        <v>1983</v>
      </c>
      <c r="G69" s="5" t="s">
        <v>2300</v>
      </c>
      <c r="H69" s="5"/>
      <c r="I69" s="9"/>
      <c r="J69" s="5"/>
      <c r="K69" s="27" t="s">
        <v>4</v>
      </c>
      <c r="L69" s="27" t="s">
        <v>5</v>
      </c>
      <c r="M69" s="27" t="s">
        <v>18</v>
      </c>
      <c r="N69" s="37">
        <f ca="1">+IF(Tabla225[[#This Row],[DÍAS PENDIENTES DE EJECUCIÓN]]&lt;=0,1,($Q$1-Tabla225[[#This Row],[FECHA ACTA DE INICIO]])/(Tabla225[[#This Row],[FECHA DE TERMINACIÓN  DEL CONTRATO ]]-Tabla225[[#This Row],[FECHA ACTA DE INICIO]]))</f>
        <v>1</v>
      </c>
      <c r="O69" s="10">
        <v>94212633</v>
      </c>
      <c r="P69" s="7">
        <v>45323</v>
      </c>
      <c r="Q69" s="5" t="s">
        <v>2313</v>
      </c>
      <c r="R69" s="9">
        <f ca="1">+IF(Tabla225[[#This Row],[ESTADO ACTUAL DEL CONTRATO ]]="LIQUIDADO","OK",Tabla225[[#This Row],[FECHA DE TERMINACIÓN  DEL CONTRATO ]]-$Q$1)</f>
        <v>-58</v>
      </c>
      <c r="S69" s="7">
        <v>45439</v>
      </c>
      <c r="T69" s="5"/>
      <c r="U69" s="5"/>
      <c r="V69" s="5"/>
      <c r="W69" s="48"/>
      <c r="X69" s="5" t="s">
        <v>855</v>
      </c>
      <c r="Y69" s="5" t="s">
        <v>2309</v>
      </c>
      <c r="Z69" s="5" t="s">
        <v>101</v>
      </c>
      <c r="AB69" s="5"/>
      <c r="AC69" s="5"/>
      <c r="AD69" s="5"/>
      <c r="AE69" s="5"/>
      <c r="AF69" s="5" t="s">
        <v>99</v>
      </c>
      <c r="AG69" s="3" t="s">
        <v>2312</v>
      </c>
      <c r="AH69" s="7" t="s">
        <v>99</v>
      </c>
      <c r="AI69" s="7">
        <v>45323</v>
      </c>
      <c r="AJ69" s="5" t="s">
        <v>99</v>
      </c>
      <c r="AK69" s="7">
        <f>+Tabla225[[#This Row],[FECHA DE TERMINACIÓN  DEL CONTRATO ]]+120</f>
        <v>45559</v>
      </c>
      <c r="AL69" s="7">
        <f>+Tabla225[[#This Row],[OPORTUNIDAD PARA LIQUIDADAR BILATERALMENTE]]+60</f>
        <v>45619</v>
      </c>
      <c r="AM69" s="7">
        <f>+Tabla225[[#This Row],[OPORTUNIDAD PARA LIQUIDAR UNILATERALMENTE]]+720</f>
        <v>46339</v>
      </c>
      <c r="AN69" s="5" t="s">
        <v>99</v>
      </c>
    </row>
    <row r="70" spans="1:40" ht="30" x14ac:dyDescent="0.25">
      <c r="A70" s="5" t="s">
        <v>86</v>
      </c>
      <c r="B70" s="5" t="s">
        <v>2274</v>
      </c>
      <c r="C70" s="7">
        <v>45322</v>
      </c>
      <c r="D70" s="5" t="s">
        <v>309</v>
      </c>
      <c r="E70" s="9" t="s">
        <v>1469</v>
      </c>
      <c r="F70" s="5" t="s">
        <v>311</v>
      </c>
      <c r="G70" s="5" t="s">
        <v>2298</v>
      </c>
      <c r="H70" s="5"/>
      <c r="I70" s="9"/>
      <c r="J70" s="5"/>
      <c r="K70" s="27" t="s">
        <v>4</v>
      </c>
      <c r="L70" s="27" t="s">
        <v>9</v>
      </c>
      <c r="M70" s="27" t="s">
        <v>6</v>
      </c>
      <c r="N70" s="37">
        <f ca="1">+IF(Tabla225[[#This Row],[DÍAS PENDIENTES DE EJECUCIÓN]]&lt;=0,1,($Q$1-Tabla225[[#This Row],[FECHA ACTA DE INICIO]])/(Tabla225[[#This Row],[FECHA DE TERMINACIÓN  DEL CONTRATO ]]-Tabla225[[#This Row],[FECHA ACTA DE INICIO]]))</f>
        <v>0.52095808383233533</v>
      </c>
      <c r="O70" s="10">
        <v>33748220</v>
      </c>
      <c r="P70" s="7">
        <v>45323</v>
      </c>
      <c r="Q70" s="5" t="s">
        <v>1967</v>
      </c>
      <c r="R70" s="9">
        <f ca="1">+IF(Tabla225[[#This Row],[ESTADO ACTUAL DEL CONTRATO ]]="LIQUIDADO","OK",Tabla225[[#This Row],[FECHA DE TERMINACIÓN  DEL CONTRATO ]]-$Q$1)</f>
        <v>160</v>
      </c>
      <c r="S70" s="7">
        <v>45657</v>
      </c>
      <c r="T70" s="5"/>
      <c r="U70" s="5"/>
      <c r="V70" s="5"/>
      <c r="W70" s="48"/>
      <c r="X70" s="5" t="s">
        <v>855</v>
      </c>
      <c r="Y70" s="5" t="s">
        <v>42</v>
      </c>
      <c r="Z70" s="5" t="s">
        <v>101</v>
      </c>
      <c r="AB70" s="5"/>
      <c r="AC70" s="5"/>
      <c r="AD70" s="5"/>
      <c r="AE70" s="5"/>
      <c r="AF70" s="5" t="s">
        <v>99</v>
      </c>
      <c r="AG70" s="5" t="s">
        <v>2299</v>
      </c>
      <c r="AH70" s="7" t="s">
        <v>99</v>
      </c>
      <c r="AI70" s="7">
        <v>45321</v>
      </c>
      <c r="AJ70" s="5" t="s">
        <v>99</v>
      </c>
      <c r="AK70" s="7">
        <f>+Tabla225[[#This Row],[FECHA DE TERMINACIÓN  DEL CONTRATO ]]+120</f>
        <v>45777</v>
      </c>
      <c r="AL70" s="7">
        <f>+Tabla225[[#This Row],[OPORTUNIDAD PARA LIQUIDADAR BILATERALMENTE]]+60</f>
        <v>45837</v>
      </c>
      <c r="AM70" s="7">
        <f>+Tabla225[[#This Row],[OPORTUNIDAD PARA LIQUIDAR UNILATERALMENTE]]+720</f>
        <v>46557</v>
      </c>
      <c r="AN70" s="5" t="s">
        <v>99</v>
      </c>
    </row>
    <row r="71" spans="1:40" ht="30" x14ac:dyDescent="0.25">
      <c r="A71" s="27" t="s">
        <v>86</v>
      </c>
      <c r="B71" s="5" t="s">
        <v>2275</v>
      </c>
      <c r="C71" s="7">
        <v>45324</v>
      </c>
      <c r="D71" s="27" t="s">
        <v>198</v>
      </c>
      <c r="E71" s="9" t="s">
        <v>199</v>
      </c>
      <c r="F71" s="5" t="s">
        <v>2130</v>
      </c>
      <c r="G71" s="5" t="s">
        <v>2314</v>
      </c>
      <c r="H71" s="5"/>
      <c r="I71" s="9"/>
      <c r="J71" s="5"/>
      <c r="K71" s="27" t="s">
        <v>4</v>
      </c>
      <c r="L71" s="27" t="s">
        <v>5</v>
      </c>
      <c r="M71" s="27" t="s">
        <v>6</v>
      </c>
      <c r="N71" s="37">
        <f ca="1">+IF(Tabla225[[#This Row],[DÍAS PENDIENTES DE EJECUCIÓN]]&lt;=0,1,($Q$1-Tabla225[[#This Row],[FECHA ACTA DE INICIO]])/(Tabla225[[#This Row],[FECHA DE TERMINACIÓN  DEL CONTRATO ]]-Tabla225[[#This Row],[FECHA ACTA DE INICIO]]))</f>
        <v>0.71487603305785119</v>
      </c>
      <c r="O71" s="10">
        <v>18243896</v>
      </c>
      <c r="P71" s="7">
        <v>45324</v>
      </c>
      <c r="Q71" s="5" t="s">
        <v>2310</v>
      </c>
      <c r="R71" s="9">
        <f ca="1">+IF(Tabla225[[#This Row],[ESTADO ACTUAL DEL CONTRATO ]]="LIQUIDADO","OK",Tabla225[[#This Row],[FECHA DE TERMINACIÓN  DEL CONTRATO ]]-$Q$1)</f>
        <v>69</v>
      </c>
      <c r="S71" s="7">
        <v>45566</v>
      </c>
      <c r="T71" s="5"/>
      <c r="U71" s="5"/>
      <c r="V71" s="5"/>
      <c r="W71" s="48"/>
      <c r="X71" s="27" t="s">
        <v>2286</v>
      </c>
      <c r="Y71" s="5" t="s">
        <v>42</v>
      </c>
      <c r="Z71" s="5" t="s">
        <v>101</v>
      </c>
      <c r="AB71" s="5"/>
      <c r="AC71" s="5"/>
      <c r="AD71" s="5"/>
      <c r="AE71" s="5"/>
      <c r="AF71" s="5" t="s">
        <v>99</v>
      </c>
      <c r="AG71" s="3" t="s">
        <v>2548</v>
      </c>
      <c r="AH71" s="7" t="s">
        <v>99</v>
      </c>
      <c r="AI71" s="7">
        <v>45324</v>
      </c>
      <c r="AJ71" s="5" t="s">
        <v>99</v>
      </c>
      <c r="AK71" s="7">
        <f>+Tabla225[[#This Row],[FECHA DE TERMINACIÓN  DEL CONTRATO ]]+120</f>
        <v>45686</v>
      </c>
      <c r="AL71" s="7">
        <f>+Tabla225[[#This Row],[OPORTUNIDAD PARA LIQUIDADAR BILATERALMENTE]]+60</f>
        <v>45746</v>
      </c>
      <c r="AM71" s="7">
        <f>+Tabla225[[#This Row],[OPORTUNIDAD PARA LIQUIDAR UNILATERALMENTE]]+720</f>
        <v>46466</v>
      </c>
      <c r="AN71" s="5" t="s">
        <v>99</v>
      </c>
    </row>
    <row r="72" spans="1:40" ht="30" x14ac:dyDescent="0.25">
      <c r="A72" s="5" t="s">
        <v>86</v>
      </c>
      <c r="B72" s="5" t="s">
        <v>2276</v>
      </c>
      <c r="C72" s="7">
        <v>45323</v>
      </c>
      <c r="D72" s="5" t="s">
        <v>2109</v>
      </c>
      <c r="E72" s="9">
        <v>71728803</v>
      </c>
      <c r="F72" s="5" t="s">
        <v>2303</v>
      </c>
      <c r="G72" s="5" t="s">
        <v>2316</v>
      </c>
      <c r="H72" s="5"/>
      <c r="I72" s="9"/>
      <c r="J72" s="5"/>
      <c r="K72" s="27" t="s">
        <v>4</v>
      </c>
      <c r="L72" s="27" t="s">
        <v>27</v>
      </c>
      <c r="M72" s="27" t="s">
        <v>18</v>
      </c>
      <c r="N72" s="37">
        <f ca="1">+IF(Tabla225[[#This Row],[DÍAS PENDIENTES DE EJECUCIÓN]]&lt;=0,1,($Q$1-Tabla225[[#This Row],[FECHA ACTA DE INICIO]])/(Tabla225[[#This Row],[FECHA DE TERMINACIÓN  DEL CONTRATO ]]-Tabla225[[#This Row],[FECHA ACTA DE INICIO]]))</f>
        <v>1</v>
      </c>
      <c r="O72" s="10">
        <v>7000000</v>
      </c>
      <c r="P72" s="7">
        <v>45323</v>
      </c>
      <c r="Q72" s="5" t="s">
        <v>2304</v>
      </c>
      <c r="R72" s="9">
        <f ca="1">+IF(Tabla225[[#This Row],[ESTADO ACTUAL DEL CONTRATO ]]="LIQUIDADO","OK",Tabla225[[#This Row],[FECHA DE TERMINACIÓN  DEL CONTRATO ]]-$Q$1)</f>
        <v>-146</v>
      </c>
      <c r="S72" s="7">
        <v>45351</v>
      </c>
      <c r="T72" s="5"/>
      <c r="U72" s="5"/>
      <c r="V72" s="29"/>
      <c r="W72" s="48"/>
      <c r="X72" s="5" t="s">
        <v>2286</v>
      </c>
      <c r="Y72" s="5" t="s">
        <v>46</v>
      </c>
      <c r="Z72" s="27" t="s">
        <v>101</v>
      </c>
      <c r="AB72" s="5"/>
      <c r="AC72" s="5"/>
      <c r="AD72" s="5"/>
      <c r="AE72" s="5"/>
      <c r="AF72" s="5" t="s">
        <v>99</v>
      </c>
      <c r="AG72" s="3" t="s">
        <v>2301</v>
      </c>
      <c r="AH72" s="7" t="s">
        <v>99</v>
      </c>
      <c r="AI72" s="7">
        <v>45323</v>
      </c>
      <c r="AJ72" s="5" t="s">
        <v>99</v>
      </c>
      <c r="AK72" s="7">
        <f>+Tabla225[[#This Row],[FECHA DE TERMINACIÓN  DEL CONTRATO ]]+120</f>
        <v>45471</v>
      </c>
      <c r="AL72" s="7">
        <f>+Tabla225[[#This Row],[OPORTUNIDAD PARA LIQUIDADAR BILATERALMENTE]]+60</f>
        <v>45531</v>
      </c>
      <c r="AM72" s="7">
        <f>+Tabla225[[#This Row],[OPORTUNIDAD PARA LIQUIDAR UNILATERALMENTE]]+720</f>
        <v>46251</v>
      </c>
      <c r="AN72" s="5" t="s">
        <v>99</v>
      </c>
    </row>
    <row r="73" spans="1:40" ht="30" x14ac:dyDescent="0.25">
      <c r="A73" s="5" t="s">
        <v>86</v>
      </c>
      <c r="B73" s="5" t="s">
        <v>2311</v>
      </c>
      <c r="C73" s="7">
        <v>45323</v>
      </c>
      <c r="D73" s="5" t="s">
        <v>2305</v>
      </c>
      <c r="E73" s="9">
        <v>1037592799</v>
      </c>
      <c r="F73" s="5" t="s">
        <v>2306</v>
      </c>
      <c r="G73" s="5" t="s">
        <v>2315</v>
      </c>
      <c r="H73" s="5"/>
      <c r="I73" s="9"/>
      <c r="J73" s="5"/>
      <c r="K73" s="27" t="s">
        <v>4</v>
      </c>
      <c r="L73" s="27" t="s">
        <v>27</v>
      </c>
      <c r="M73" s="27" t="s">
        <v>18</v>
      </c>
      <c r="N73" s="37">
        <f ca="1">+IF(Tabla225[[#This Row],[DÍAS PENDIENTES DE EJECUCIÓN]]&lt;=0,1,($Q$1-Tabla225[[#This Row],[FECHA ACTA DE INICIO]])/(Tabla225[[#This Row],[FECHA DE TERMINACIÓN  DEL CONTRATO ]]-Tabla225[[#This Row],[FECHA ACTA DE INICIO]]))</f>
        <v>1</v>
      </c>
      <c r="O73" s="10">
        <v>26796088</v>
      </c>
      <c r="P73" s="7">
        <v>45323</v>
      </c>
      <c r="Q73" s="5" t="s">
        <v>2307</v>
      </c>
      <c r="R73" s="9">
        <f ca="1">+IF(Tabla225[[#This Row],[ESTADO ACTUAL DEL CONTRATO ]]="LIQUIDADO","OK",Tabla225[[#This Row],[FECHA DE TERMINACIÓN  DEL CONTRATO ]]-$Q$1)</f>
        <v>-54</v>
      </c>
      <c r="S73" s="7">
        <v>45443</v>
      </c>
      <c r="T73" s="5"/>
      <c r="U73" s="5"/>
      <c r="V73" s="5"/>
      <c r="W73" s="48"/>
      <c r="X73" s="5" t="s">
        <v>2286</v>
      </c>
      <c r="Y73" s="5" t="s">
        <v>2308</v>
      </c>
      <c r="Z73" s="27" t="s">
        <v>101</v>
      </c>
      <c r="AB73" s="5"/>
      <c r="AC73" s="5"/>
      <c r="AD73" s="5"/>
      <c r="AE73" s="5"/>
      <c r="AF73" s="5" t="s">
        <v>99</v>
      </c>
      <c r="AG73" s="3" t="s">
        <v>2302</v>
      </c>
      <c r="AH73" s="7" t="s">
        <v>99</v>
      </c>
      <c r="AI73" s="7">
        <v>45323</v>
      </c>
      <c r="AJ73" s="5" t="s">
        <v>99</v>
      </c>
      <c r="AK73" s="7">
        <f>+Tabla225[[#This Row],[FECHA DE TERMINACIÓN  DEL CONTRATO ]]+120</f>
        <v>45563</v>
      </c>
      <c r="AL73" s="7">
        <f>+Tabla225[[#This Row],[OPORTUNIDAD PARA LIQUIDADAR BILATERALMENTE]]+60</f>
        <v>45623</v>
      </c>
      <c r="AM73" s="7">
        <f>+Tabla225[[#This Row],[OPORTUNIDAD PARA LIQUIDAR UNILATERALMENTE]]+720</f>
        <v>46343</v>
      </c>
      <c r="AN73" s="5" t="s">
        <v>99</v>
      </c>
    </row>
    <row r="74" spans="1:40" ht="30" x14ac:dyDescent="0.25">
      <c r="A74" s="5" t="s">
        <v>86</v>
      </c>
      <c r="B74" s="5" t="s">
        <v>2321</v>
      </c>
      <c r="C74" s="7">
        <v>45324</v>
      </c>
      <c r="D74" s="27" t="s">
        <v>1472</v>
      </c>
      <c r="E74" s="9" t="s">
        <v>1970</v>
      </c>
      <c r="F74" s="27" t="s">
        <v>1969</v>
      </c>
      <c r="G74" s="5" t="s">
        <v>2322</v>
      </c>
      <c r="H74" s="5"/>
      <c r="I74" s="9"/>
      <c r="J74" s="5"/>
      <c r="K74" s="27" t="s">
        <v>4</v>
      </c>
      <c r="L74" s="27" t="s">
        <v>9</v>
      </c>
      <c r="M74" s="27" t="s">
        <v>6</v>
      </c>
      <c r="N74" s="37">
        <f ca="1">+IF(Tabla225[[#This Row],[DÍAS PENDIENTES DE EJECUCIÓN]]&lt;=0,1,($Q$1-Tabla225[[#This Row],[FECHA ACTA DE INICIO]])/(Tabla225[[#This Row],[FECHA DE TERMINACIÓN  DEL CONTRATO ]]-Tabla225[[#This Row],[FECHA ACTA DE INICIO]]))</f>
        <v>0.51951951951951947</v>
      </c>
      <c r="O74" s="10">
        <v>269899012</v>
      </c>
      <c r="P74" s="7">
        <v>45324</v>
      </c>
      <c r="Q74" s="27" t="s">
        <v>1967</v>
      </c>
      <c r="R74" s="9">
        <f ca="1">+IF(Tabla225[[#This Row],[ESTADO ACTUAL DEL CONTRATO ]]="LIQUIDADO","OK",Tabla225[[#This Row],[FECHA DE TERMINACIÓN  DEL CONTRATO ]]-$Q$1)</f>
        <v>160</v>
      </c>
      <c r="S74" s="7">
        <v>45657</v>
      </c>
      <c r="T74" s="5"/>
      <c r="U74" s="5"/>
      <c r="V74" s="5"/>
      <c r="W74" s="48"/>
      <c r="X74" s="5"/>
      <c r="Y74" s="5"/>
      <c r="Z74" s="27"/>
      <c r="AB74" s="5"/>
      <c r="AC74" s="5"/>
      <c r="AD74" s="5"/>
      <c r="AE74" s="5"/>
      <c r="AF74" s="5"/>
      <c r="AG74" s="3" t="s">
        <v>2323</v>
      </c>
      <c r="AH74" s="7" t="s">
        <v>99</v>
      </c>
      <c r="AI74" s="7">
        <v>45324</v>
      </c>
      <c r="AJ74" s="5"/>
      <c r="AK74" s="7">
        <f>+Tabla225[[#This Row],[FECHA DE TERMINACIÓN  DEL CONTRATO ]]+120</f>
        <v>45777</v>
      </c>
      <c r="AL74" s="7">
        <f>+Tabla225[[#This Row],[OPORTUNIDAD PARA LIQUIDADAR BILATERALMENTE]]+60</f>
        <v>45837</v>
      </c>
      <c r="AM74" s="7">
        <f>+Tabla225[[#This Row],[OPORTUNIDAD PARA LIQUIDAR UNILATERALMENTE]]+720</f>
        <v>46557</v>
      </c>
      <c r="AN74" s="5"/>
    </row>
    <row r="75" spans="1:40" ht="45" x14ac:dyDescent="0.25">
      <c r="A75" s="5" t="s">
        <v>86</v>
      </c>
      <c r="B75" s="5">
        <v>202402289</v>
      </c>
      <c r="C75" s="7">
        <v>45334</v>
      </c>
      <c r="D75" s="5" t="s">
        <v>530</v>
      </c>
      <c r="E75" s="56">
        <v>43625187</v>
      </c>
      <c r="F75" s="5" t="s">
        <v>2319</v>
      </c>
      <c r="G75" s="5" t="s">
        <v>2317</v>
      </c>
      <c r="H75" s="5"/>
      <c r="I75" s="9"/>
      <c r="J75" s="5"/>
      <c r="K75" s="27" t="s">
        <v>4</v>
      </c>
      <c r="L75" s="27" t="s">
        <v>27</v>
      </c>
      <c r="M75" s="27" t="s">
        <v>6</v>
      </c>
      <c r="N75" s="37">
        <f ca="1">+IF(Tabla225[[#This Row],[DÍAS PENDIENTES DE EJECUCIÓN]]&lt;=0,1,($Q$1-Tabla225[[#This Row],[FECHA ACTA DE INICIO]])/(Tabla225[[#This Row],[FECHA DE TERMINACIÓN  DEL CONTRATO ]]-Tabla225[[#This Row],[FECHA ACTA DE INICIO]]))</f>
        <v>0.62213740458015265</v>
      </c>
      <c r="O75" s="10">
        <v>59782470</v>
      </c>
      <c r="P75" s="7">
        <v>45334</v>
      </c>
      <c r="Q75" s="5">
        <f>8*30+18</f>
        <v>258</v>
      </c>
      <c r="R75" s="9">
        <f ca="1">+IF(Tabla225[[#This Row],[ESTADO ACTUAL DEL CONTRATO ]]="LIQUIDADO","OK",Tabla225[[#This Row],[FECHA DE TERMINACIÓN  DEL CONTRATO ]]-$Q$1)</f>
        <v>99</v>
      </c>
      <c r="S75" s="7">
        <v>45596</v>
      </c>
      <c r="T75" s="5"/>
      <c r="U75" s="5"/>
      <c r="V75" s="5"/>
      <c r="W75" s="48"/>
      <c r="X75" s="5" t="s">
        <v>2286</v>
      </c>
      <c r="Y75" s="5" t="s">
        <v>26</v>
      </c>
      <c r="Z75" s="5" t="s">
        <v>101</v>
      </c>
      <c r="AB75" s="5"/>
      <c r="AC75" s="5"/>
      <c r="AD75" s="5"/>
      <c r="AE75" s="5"/>
      <c r="AF75" s="5" t="s">
        <v>99</v>
      </c>
      <c r="AG75" s="3" t="s">
        <v>2329</v>
      </c>
      <c r="AH75" s="7" t="s">
        <v>99</v>
      </c>
      <c r="AI75" s="6">
        <v>45334</v>
      </c>
      <c r="AJ75" s="5"/>
      <c r="AK75" s="7">
        <f>+Tabla225[[#This Row],[FECHA DE TERMINACIÓN  DEL CONTRATO ]]+120</f>
        <v>45716</v>
      </c>
      <c r="AL75" s="7">
        <f>+Tabla225[[#This Row],[OPORTUNIDAD PARA LIQUIDADAR BILATERALMENTE]]+60</f>
        <v>45776</v>
      </c>
      <c r="AM75" s="7">
        <f>+Tabla225[[#This Row],[OPORTUNIDAD PARA LIQUIDAR UNILATERALMENTE]]+720</f>
        <v>46496</v>
      </c>
      <c r="AN75" s="5"/>
    </row>
    <row r="76" spans="1:40" ht="30" x14ac:dyDescent="0.25">
      <c r="A76" s="5" t="s">
        <v>86</v>
      </c>
      <c r="B76" s="5" t="s">
        <v>2326</v>
      </c>
      <c r="C76" s="7">
        <v>45334</v>
      </c>
      <c r="D76" s="4" t="s">
        <v>128</v>
      </c>
      <c r="E76" s="4">
        <v>1017174420</v>
      </c>
      <c r="F76" s="5" t="s">
        <v>2320</v>
      </c>
      <c r="G76" s="5" t="s">
        <v>2318</v>
      </c>
      <c r="H76" s="1"/>
      <c r="I76" s="73"/>
      <c r="J76" s="1"/>
      <c r="K76" s="27" t="s">
        <v>4</v>
      </c>
      <c r="L76" s="27" t="s">
        <v>27</v>
      </c>
      <c r="M76" s="27" t="s">
        <v>6</v>
      </c>
      <c r="N76" s="37">
        <f ca="1">+IF(Tabla225[[#This Row],[DÍAS PENDIENTES DE EJECUCIÓN]]&lt;=0,1,($Q$1-Tabla225[[#This Row],[FECHA ACTA DE INICIO]])/(Tabla225[[#This Row],[FECHA DE TERMINACIÓN  DEL CONTRATO ]]-Tabla225[[#This Row],[FECHA ACTA DE INICIO]]))</f>
        <v>0.50464396284829727</v>
      </c>
      <c r="O76" s="10">
        <v>71009633</v>
      </c>
      <c r="P76" s="7">
        <v>45334</v>
      </c>
      <c r="Q76" s="5">
        <f>10*30+18</f>
        <v>318</v>
      </c>
      <c r="R76" s="9">
        <f ca="1">+IF(Tabla225[[#This Row],[ESTADO ACTUAL DEL CONTRATO ]]="LIQUIDADO","OK",Tabla225[[#This Row],[FECHA DE TERMINACIÓN  DEL CONTRATO ]]-$Q$1)</f>
        <v>160</v>
      </c>
      <c r="S76" s="6">
        <v>45657</v>
      </c>
      <c r="T76" s="1"/>
      <c r="U76" s="1"/>
      <c r="V76" s="1"/>
      <c r="W76" s="1"/>
      <c r="X76" s="5" t="s">
        <v>2286</v>
      </c>
      <c r="Y76" s="4" t="s">
        <v>2327</v>
      </c>
      <c r="Z76" s="5" t="s">
        <v>101</v>
      </c>
      <c r="AB76" s="1"/>
      <c r="AC76" s="1"/>
      <c r="AD76" s="1"/>
      <c r="AE76" s="1"/>
      <c r="AF76" s="4" t="s">
        <v>99</v>
      </c>
      <c r="AG76" s="57" t="s">
        <v>2328</v>
      </c>
      <c r="AH76" s="4" t="s">
        <v>99</v>
      </c>
      <c r="AI76" s="6">
        <v>45334</v>
      </c>
      <c r="AJ76" s="1"/>
      <c r="AK76" s="7">
        <f>+Tabla225[[#This Row],[FECHA DE TERMINACIÓN  DEL CONTRATO ]]+120</f>
        <v>45777</v>
      </c>
      <c r="AL76" s="7">
        <f>+Tabla225[[#This Row],[OPORTUNIDAD PARA LIQUIDADAR BILATERALMENTE]]+60</f>
        <v>45837</v>
      </c>
      <c r="AM76" s="7">
        <f>+Tabla225[[#This Row],[OPORTUNIDAD PARA LIQUIDAR UNILATERALMENTE]]+720</f>
        <v>46557</v>
      </c>
      <c r="AN76" s="1"/>
    </row>
    <row r="77" spans="1:40" ht="37.5" customHeight="1" x14ac:dyDescent="0.25">
      <c r="A77" s="5" t="s">
        <v>86</v>
      </c>
      <c r="B77" s="5" t="s">
        <v>2330</v>
      </c>
      <c r="C77" s="7">
        <v>45342</v>
      </c>
      <c r="D77" s="4" t="s">
        <v>2365</v>
      </c>
      <c r="E77" s="4" t="s">
        <v>2366</v>
      </c>
      <c r="F77" s="5" t="s">
        <v>2446</v>
      </c>
      <c r="G77" s="5" t="s">
        <v>2324</v>
      </c>
      <c r="H77" s="1"/>
      <c r="I77" s="73"/>
      <c r="J77" s="1"/>
      <c r="K77" s="27" t="s">
        <v>12</v>
      </c>
      <c r="L77" s="27" t="s">
        <v>30</v>
      </c>
      <c r="M77" s="27" t="s">
        <v>18</v>
      </c>
      <c r="N77" s="37">
        <f ca="1">+IF(Tabla225[[#This Row],[DÍAS PENDIENTES DE EJECUCIÓN]]&lt;=0,1,($Q$1-Tabla225[[#This Row],[FECHA ACTA DE INICIO]])/(Tabla225[[#This Row],[FECHA DE TERMINACIÓN  DEL CONTRATO ]]-Tabla225[[#This Row],[FECHA ACTA DE INICIO]]))</f>
        <v>1</v>
      </c>
      <c r="O77" s="10">
        <v>16915000</v>
      </c>
      <c r="P77" s="7">
        <v>45344</v>
      </c>
      <c r="Q77" s="4">
        <v>30</v>
      </c>
      <c r="R77" s="9">
        <f ca="1">+IF(Tabla225[[#This Row],[ESTADO ACTUAL DEL CONTRATO ]]="LIQUIDADO","OK",Tabla225[[#This Row],[FECHA DE TERMINACIÓN  DEL CONTRATO ]]-$Q$1)</f>
        <v>-124</v>
      </c>
      <c r="S77" s="6">
        <v>45373</v>
      </c>
      <c r="T77" s="1"/>
      <c r="U77" s="1"/>
      <c r="V77" s="1"/>
      <c r="W77" s="74"/>
      <c r="X77" s="5" t="s">
        <v>2286</v>
      </c>
      <c r="Y77" s="5" t="s">
        <v>42</v>
      </c>
      <c r="Z77" s="5" t="s">
        <v>101</v>
      </c>
      <c r="AA77" s="5" t="s">
        <v>2367</v>
      </c>
      <c r="AB77" s="1"/>
      <c r="AC77" s="1"/>
      <c r="AD77" s="1"/>
      <c r="AE77" s="1"/>
      <c r="AF77" s="4"/>
      <c r="AG77" s="57" t="s">
        <v>2368</v>
      </c>
      <c r="AH77" s="4" t="s">
        <v>99</v>
      </c>
      <c r="AI77" s="6">
        <v>45342</v>
      </c>
      <c r="AJ77" s="1"/>
      <c r="AK77" s="7">
        <f>+Tabla225[[#This Row],[FECHA DE TERMINACIÓN  DEL CONTRATO ]]+120</f>
        <v>45493</v>
      </c>
      <c r="AL77" s="7">
        <f>+Tabla225[[#This Row],[OPORTUNIDAD PARA LIQUIDADAR BILATERALMENTE]]+60</f>
        <v>45553</v>
      </c>
      <c r="AM77" s="7">
        <f>+Tabla225[[#This Row],[OPORTUNIDAD PARA LIQUIDAR UNILATERALMENTE]]+720</f>
        <v>46273</v>
      </c>
      <c r="AN77" s="1"/>
    </row>
    <row r="78" spans="1:40" ht="30" x14ac:dyDescent="0.25">
      <c r="A78" s="5" t="s">
        <v>86</v>
      </c>
      <c r="B78" s="5" t="s">
        <v>2332</v>
      </c>
      <c r="C78" s="7">
        <v>45342</v>
      </c>
      <c r="D78" s="4" t="s">
        <v>2331</v>
      </c>
      <c r="E78" s="58">
        <v>1037640442</v>
      </c>
      <c r="F78" s="5" t="s">
        <v>2334</v>
      </c>
      <c r="G78" s="5" t="s">
        <v>2333</v>
      </c>
      <c r="H78" s="1"/>
      <c r="I78" s="73"/>
      <c r="J78" s="1"/>
      <c r="K78" s="27" t="s">
        <v>4</v>
      </c>
      <c r="L78" s="27" t="s">
        <v>27</v>
      </c>
      <c r="M78" s="27" t="s">
        <v>6</v>
      </c>
      <c r="N78" s="37">
        <f ca="1">+IF(Tabla225[[#This Row],[DÍAS PENDIENTES DE EJECUCIÓN]]&lt;=0,1,($Q$1-Tabla225[[#This Row],[FECHA ACTA DE INICIO]])/(Tabla225[[#This Row],[FECHA DE TERMINACIÓN  DEL CONTRATO ]]-Tabla225[[#This Row],[FECHA ACTA DE INICIO]]))</f>
        <v>0.61023622047244097</v>
      </c>
      <c r="O78" s="10">
        <v>47230725</v>
      </c>
      <c r="P78" s="7">
        <v>45342</v>
      </c>
      <c r="Q78" s="5" t="s">
        <v>2335</v>
      </c>
      <c r="R78" s="9">
        <f ca="1">+IF(Tabla225[[#This Row],[ESTADO ACTUAL DEL CONTRATO ]]="LIQUIDADO","OK",Tabla225[[#This Row],[FECHA DE TERMINACIÓN  DEL CONTRATO ]]-$Q$1)</f>
        <v>99</v>
      </c>
      <c r="S78" s="7">
        <v>45596</v>
      </c>
      <c r="T78" s="1"/>
      <c r="U78" s="1"/>
      <c r="V78" s="1"/>
      <c r="W78" s="1"/>
      <c r="X78" s="5" t="s">
        <v>2286</v>
      </c>
      <c r="Y78" s="5" t="s">
        <v>2308</v>
      </c>
      <c r="Z78" s="5" t="s">
        <v>2032</v>
      </c>
      <c r="AA78" s="5" t="s">
        <v>2336</v>
      </c>
      <c r="AB78" s="1"/>
      <c r="AC78" s="1"/>
      <c r="AD78" s="1"/>
      <c r="AE78" s="1"/>
      <c r="AF78" s="4" t="s">
        <v>99</v>
      </c>
      <c r="AG78" s="57" t="s">
        <v>2337</v>
      </c>
      <c r="AH78" s="4" t="s">
        <v>99</v>
      </c>
      <c r="AI78" s="6">
        <v>45342</v>
      </c>
      <c r="AJ78" s="1"/>
      <c r="AK78" s="7">
        <f>+Tabla225[[#This Row],[FECHA DE TERMINACIÓN  DEL CONTRATO ]]+120</f>
        <v>45716</v>
      </c>
      <c r="AL78" s="7">
        <f>+Tabla225[[#This Row],[OPORTUNIDAD PARA LIQUIDADAR BILATERALMENTE]]+60</f>
        <v>45776</v>
      </c>
      <c r="AM78" s="7">
        <f>+Tabla225[[#This Row],[OPORTUNIDAD PARA LIQUIDAR UNILATERALMENTE]]+720</f>
        <v>46496</v>
      </c>
      <c r="AN78" s="1"/>
    </row>
    <row r="79" spans="1:40" ht="33.6" customHeight="1" x14ac:dyDescent="0.25">
      <c r="A79" s="5" t="s">
        <v>86</v>
      </c>
      <c r="B79" s="5" t="s">
        <v>2338</v>
      </c>
      <c r="C79" s="7">
        <v>45348</v>
      </c>
      <c r="D79" s="27" t="s">
        <v>2103</v>
      </c>
      <c r="E79" s="9">
        <v>43975343</v>
      </c>
      <c r="F79" s="5" t="s">
        <v>2339</v>
      </c>
      <c r="G79" s="5" t="s">
        <v>2340</v>
      </c>
      <c r="H79" s="1"/>
      <c r="I79" s="73"/>
      <c r="J79" s="1"/>
      <c r="K79" s="27" t="s">
        <v>4</v>
      </c>
      <c r="L79" s="27" t="s">
        <v>27</v>
      </c>
      <c r="M79" s="27" t="s">
        <v>18</v>
      </c>
      <c r="N79" s="37">
        <f ca="1">+IF(Tabla225[[#This Row],[DÍAS PENDIENTES DE EJECUCIÓN]]&lt;=0,1,($Q$1-Tabla225[[#This Row],[FECHA ACTA DE INICIO]])/(Tabla225[[#This Row],[FECHA DE TERMINACIÓN  DEL CONTRATO ]]-Tabla225[[#This Row],[FECHA ACTA DE INICIO]]))</f>
        <v>1</v>
      </c>
      <c r="O79" s="10">
        <v>23426440</v>
      </c>
      <c r="P79" s="7">
        <v>45348</v>
      </c>
      <c r="Q79" s="5">
        <v>124</v>
      </c>
      <c r="R79" s="9">
        <f ca="1">+IF(Tabla225[[#This Row],[ESTADO ACTUAL DEL CONTRATO ]]="LIQUIDADO","OK",Tabla225[[#This Row],[FECHA DE TERMINACIÓN  DEL CONTRATO ]]-$Q$1)</f>
        <v>-24</v>
      </c>
      <c r="S79" s="7">
        <v>45473</v>
      </c>
      <c r="T79" s="1"/>
      <c r="U79" s="1"/>
      <c r="V79" s="1"/>
      <c r="W79" s="1"/>
      <c r="X79" s="5" t="s">
        <v>2341</v>
      </c>
      <c r="Y79" s="5" t="s">
        <v>26</v>
      </c>
      <c r="Z79" s="5" t="s">
        <v>101</v>
      </c>
      <c r="AA79" s="5" t="s">
        <v>2342</v>
      </c>
      <c r="AB79" s="1"/>
      <c r="AC79" s="1"/>
      <c r="AD79" s="1"/>
      <c r="AE79" s="1"/>
      <c r="AF79" s="4" t="s">
        <v>99</v>
      </c>
      <c r="AG79" s="57" t="s">
        <v>2369</v>
      </c>
      <c r="AH79" s="4" t="s">
        <v>99</v>
      </c>
      <c r="AI79" s="7">
        <v>45348</v>
      </c>
      <c r="AJ79" s="1"/>
      <c r="AK79" s="7">
        <f>+Tabla225[[#This Row],[FECHA DE TERMINACIÓN  DEL CONTRATO ]]+120</f>
        <v>45593</v>
      </c>
      <c r="AL79" s="7">
        <f>+Tabla225[[#This Row],[OPORTUNIDAD PARA LIQUIDADAR BILATERALMENTE]]+60</f>
        <v>45653</v>
      </c>
      <c r="AM79" s="7">
        <f>+Tabla225[[#This Row],[OPORTUNIDAD PARA LIQUIDAR UNILATERALMENTE]]+720</f>
        <v>46373</v>
      </c>
      <c r="AN79" s="1"/>
    </row>
    <row r="80" spans="1:40" ht="32.450000000000003" customHeight="1" x14ac:dyDescent="0.25">
      <c r="A80" s="5" t="s">
        <v>86</v>
      </c>
      <c r="B80" s="27" t="s">
        <v>2441</v>
      </c>
      <c r="C80" s="7">
        <v>45344</v>
      </c>
      <c r="D80" s="27" t="s">
        <v>2442</v>
      </c>
      <c r="E80" s="9">
        <v>901676833</v>
      </c>
      <c r="F80" s="27" t="s">
        <v>1985</v>
      </c>
      <c r="G80" s="9" t="s">
        <v>2443</v>
      </c>
      <c r="H80" s="27"/>
      <c r="I80" s="43"/>
      <c r="J80" s="27"/>
      <c r="K80" s="27" t="s">
        <v>16</v>
      </c>
      <c r="L80" s="27" t="s">
        <v>9</v>
      </c>
      <c r="M80" s="27" t="s">
        <v>6</v>
      </c>
      <c r="N80" s="37">
        <f ca="1">+IF(Tabla225[[#This Row],[DÍAS PENDIENTES DE EJECUCIÓN]]&lt;=0,1,($Q$1-Tabla225[[#This Row],[FECHA ACTA DE INICIO]])/(Tabla225[[#This Row],[FECHA DE TERMINACIÓN  DEL CONTRATO ]]-Tabla225[[#This Row],[FECHA ACTA DE INICIO]]))</f>
        <v>0.69953051643192488</v>
      </c>
      <c r="O80" s="54">
        <v>25828044.789999999</v>
      </c>
      <c r="P80" s="7">
        <v>45348</v>
      </c>
      <c r="Q80" s="27" t="s">
        <v>2444</v>
      </c>
      <c r="R80" s="9">
        <f ca="1">+IF(Tabla225[[#This Row],[ESTADO ACTUAL DEL CONTRATO ]]="LIQUIDADO","OK",Tabla225[[#This Row],[FECHA DE TERMINACIÓN  DEL CONTRATO ]]-$Q$1)</f>
        <v>64</v>
      </c>
      <c r="S80" s="7">
        <v>45561</v>
      </c>
      <c r="T80" s="27"/>
      <c r="U80" s="29"/>
      <c r="V80" s="29"/>
      <c r="W80" s="49"/>
      <c r="X80" s="27" t="s">
        <v>2286</v>
      </c>
      <c r="Y80" s="5" t="s">
        <v>26</v>
      </c>
      <c r="Z80" s="5" t="s">
        <v>101</v>
      </c>
      <c r="AA80" s="27" t="s">
        <v>2382</v>
      </c>
      <c r="AB80" s="27"/>
      <c r="AC80" s="27"/>
      <c r="AD80" s="27"/>
      <c r="AE80" s="27"/>
      <c r="AF80" s="4" t="s">
        <v>99</v>
      </c>
      <c r="AG80" s="30" t="s">
        <v>2445</v>
      </c>
      <c r="AH80" s="4" t="s">
        <v>99</v>
      </c>
      <c r="AJ80" s="29"/>
      <c r="AK80" s="6">
        <f>+Tabla225[[#This Row],[FECHA DE TERMINACIÓN  DEL CONTRATO ]]+120</f>
        <v>45681</v>
      </c>
      <c r="AL80" s="6">
        <f>+Tabla225[[#This Row],[OPORTUNIDAD PARA LIQUIDADAR BILATERALMENTE]]+60</f>
        <v>45741</v>
      </c>
      <c r="AM80" s="6">
        <f>+Tabla225[[#This Row],[OPORTUNIDAD PARA LIQUIDAR UNILATERALMENTE]]+720</f>
        <v>46461</v>
      </c>
      <c r="AN80" s="27"/>
    </row>
    <row r="81" spans="1:40" ht="42.75" customHeight="1" x14ac:dyDescent="0.25">
      <c r="A81" s="5" t="s">
        <v>86</v>
      </c>
      <c r="B81" s="5" t="s">
        <v>2370</v>
      </c>
      <c r="C81" s="7">
        <v>45348</v>
      </c>
      <c r="D81" s="5" t="s">
        <v>2611</v>
      </c>
      <c r="E81" s="9">
        <v>1017138233</v>
      </c>
      <c r="F81" s="5" t="s">
        <v>1943</v>
      </c>
      <c r="G81" s="5" t="s">
        <v>2344</v>
      </c>
      <c r="H81" s="1"/>
      <c r="I81" s="73"/>
      <c r="J81" s="1"/>
      <c r="K81" s="5" t="s">
        <v>4</v>
      </c>
      <c r="L81" s="5" t="s">
        <v>9</v>
      </c>
      <c r="M81" s="5" t="s">
        <v>18</v>
      </c>
      <c r="N81" s="37">
        <f ca="1">+IF(Tabla225[[#This Row],[DÍAS PENDIENTES DE EJECUCIÓN]]&lt;=0,1,($Q$1-Tabla225[[#This Row],[FECHA ACTA DE INICIO]])/(Tabla225[[#This Row],[FECHA DE TERMINACIÓN  DEL CONTRATO ]]-Tabla225[[#This Row],[FECHA ACTA DE INICIO]]))</f>
        <v>1</v>
      </c>
      <c r="O81" s="10">
        <v>28732660</v>
      </c>
      <c r="P81" s="7">
        <v>45348</v>
      </c>
      <c r="Q81" s="5">
        <v>124</v>
      </c>
      <c r="R81" s="9">
        <f ca="1">+IF(Tabla225[[#This Row],[ESTADO ACTUAL DEL CONTRATO ]]="LIQUIDADO","OK",Tabla225[[#This Row],[FECHA DE TERMINACIÓN  DEL CONTRATO ]]-$Q$1)</f>
        <v>-24</v>
      </c>
      <c r="S81" s="7">
        <v>45473</v>
      </c>
      <c r="T81" s="1"/>
      <c r="U81" s="1"/>
      <c r="V81" s="1"/>
      <c r="W81" s="1"/>
      <c r="X81" s="5" t="s">
        <v>2341</v>
      </c>
      <c r="Y81" s="5" t="s">
        <v>26</v>
      </c>
      <c r="Z81" s="5" t="s">
        <v>101</v>
      </c>
      <c r="AB81" s="1"/>
      <c r="AC81" s="1"/>
      <c r="AD81" s="1"/>
      <c r="AE81" s="1"/>
      <c r="AF81" s="4" t="s">
        <v>99</v>
      </c>
      <c r="AG81" s="57" t="s">
        <v>2371</v>
      </c>
      <c r="AH81" s="4" t="s">
        <v>99</v>
      </c>
      <c r="AI81" s="6">
        <v>45348</v>
      </c>
      <c r="AJ81" s="1"/>
      <c r="AK81" s="6">
        <f>+Tabla225[[#This Row],[FECHA DE TERMINACIÓN  DEL CONTRATO ]]+120</f>
        <v>45593</v>
      </c>
      <c r="AL81" s="6">
        <f>+Tabla225[[#This Row],[OPORTUNIDAD PARA LIQUIDADAR BILATERALMENTE]]+60</f>
        <v>45653</v>
      </c>
      <c r="AM81" s="6">
        <f>+Tabla225[[#This Row],[OPORTUNIDAD PARA LIQUIDAR UNILATERALMENTE]]+720</f>
        <v>46373</v>
      </c>
      <c r="AN81" s="1"/>
    </row>
    <row r="82" spans="1:40" ht="32.450000000000003" customHeight="1" x14ac:dyDescent="0.25">
      <c r="A82" s="5" t="s">
        <v>86</v>
      </c>
      <c r="B82" s="5" t="s">
        <v>2372</v>
      </c>
      <c r="C82" s="7">
        <v>45352</v>
      </c>
      <c r="D82" s="60" t="s">
        <v>2343</v>
      </c>
      <c r="E82" s="59">
        <v>32207886</v>
      </c>
      <c r="F82" s="5" t="s">
        <v>2011</v>
      </c>
      <c r="G82" s="5" t="s">
        <v>2345</v>
      </c>
      <c r="H82" s="1"/>
      <c r="I82" s="73"/>
      <c r="J82" s="1"/>
      <c r="K82" s="5" t="s">
        <v>4</v>
      </c>
      <c r="L82" s="5" t="s">
        <v>9</v>
      </c>
      <c r="M82" s="5" t="s">
        <v>6</v>
      </c>
      <c r="N82" s="37">
        <f ca="1">+IF(Tabla225[[#This Row],[DÍAS PENDIENTES DE EJECUCIÓN]]&lt;=0,1,($Q$1-Tabla225[[#This Row],[FECHA ACTA DE INICIO]])/(Tabla225[[#This Row],[FECHA DE TERMINACIÓN  DEL CONTRATO ]]-Tabla225[[#This Row],[FECHA ACTA DE INICIO]]))</f>
        <v>0.47540983606557374</v>
      </c>
      <c r="O82" s="63">
        <v>33157560</v>
      </c>
      <c r="P82" s="6">
        <v>45352</v>
      </c>
      <c r="Q82" s="4" t="s">
        <v>1986</v>
      </c>
      <c r="R82" s="9">
        <f ca="1">+IF(Tabla225[[#This Row],[ESTADO ACTUAL DEL CONTRATO ]]="LIQUIDADO","OK",Tabla225[[#This Row],[FECHA DE TERMINACIÓN  DEL CONTRATO ]]-$Q$1)</f>
        <v>160</v>
      </c>
      <c r="S82" s="6">
        <v>45657</v>
      </c>
      <c r="T82" s="4"/>
      <c r="U82" s="4"/>
      <c r="V82" s="4"/>
      <c r="W82" s="4"/>
      <c r="X82" s="4" t="s">
        <v>2286</v>
      </c>
      <c r="Y82" s="5" t="s">
        <v>46</v>
      </c>
      <c r="Z82" s="4" t="s">
        <v>2032</v>
      </c>
      <c r="AB82" s="4"/>
      <c r="AC82" s="4"/>
      <c r="AD82" s="4"/>
      <c r="AE82" s="4"/>
      <c r="AF82" s="4" t="s">
        <v>99</v>
      </c>
      <c r="AG82" s="57" t="s">
        <v>2379</v>
      </c>
      <c r="AH82" s="4" t="s">
        <v>99</v>
      </c>
      <c r="AI82" s="6">
        <v>45352</v>
      </c>
      <c r="AJ82" s="1"/>
      <c r="AK82" s="6">
        <f>+Tabla225[[#This Row],[FECHA DE TERMINACIÓN  DEL CONTRATO ]]+120</f>
        <v>45777</v>
      </c>
      <c r="AL82" s="6">
        <f>+Tabla225[[#This Row],[OPORTUNIDAD PARA LIQUIDADAR BILATERALMENTE]]+60</f>
        <v>45837</v>
      </c>
      <c r="AM82" s="6">
        <f>+Tabla225[[#This Row],[OPORTUNIDAD PARA LIQUIDAR UNILATERALMENTE]]+720</f>
        <v>46557</v>
      </c>
      <c r="AN82" s="1"/>
    </row>
    <row r="83" spans="1:40" ht="32.450000000000003" customHeight="1" x14ac:dyDescent="0.25">
      <c r="A83" s="5" t="s">
        <v>86</v>
      </c>
      <c r="B83" s="5" t="s">
        <v>2373</v>
      </c>
      <c r="C83" s="7">
        <v>45352</v>
      </c>
      <c r="D83" s="60" t="s">
        <v>738</v>
      </c>
      <c r="E83" s="59">
        <v>70114463</v>
      </c>
      <c r="F83" s="5" t="s">
        <v>2019</v>
      </c>
      <c r="G83" s="5" t="s">
        <v>2346</v>
      </c>
      <c r="H83" s="1"/>
      <c r="I83" s="73"/>
      <c r="J83" s="1"/>
      <c r="K83" s="5" t="s">
        <v>4</v>
      </c>
      <c r="L83" s="5" t="s">
        <v>9</v>
      </c>
      <c r="M83" s="5" t="s">
        <v>6</v>
      </c>
      <c r="N83" s="37">
        <f ca="1">+IF(Tabla225[[#This Row],[DÍAS PENDIENTES DE EJECUCIÓN]]&lt;=0,1,($Q$1-Tabla225[[#This Row],[FECHA ACTA DE INICIO]])/(Tabla225[[#This Row],[FECHA DE TERMINACIÓN  DEL CONTRATO ]]-Tabla225[[#This Row],[FECHA ACTA DE INICIO]]))</f>
        <v>0.47540983606557374</v>
      </c>
      <c r="O83" s="63">
        <v>26457790</v>
      </c>
      <c r="P83" s="6">
        <v>45352</v>
      </c>
      <c r="Q83" s="4" t="s">
        <v>1986</v>
      </c>
      <c r="R83" s="9">
        <f ca="1">+IF(Tabla225[[#This Row],[ESTADO ACTUAL DEL CONTRATO ]]="LIQUIDADO","OK",Tabla225[[#This Row],[FECHA DE TERMINACIÓN  DEL CONTRATO ]]-$Q$1)</f>
        <v>160</v>
      </c>
      <c r="S83" s="6">
        <v>45657</v>
      </c>
      <c r="T83" s="1"/>
      <c r="U83" s="1"/>
      <c r="V83" s="1"/>
      <c r="W83" s="1"/>
      <c r="X83" s="4" t="s">
        <v>2286</v>
      </c>
      <c r="Y83" s="5" t="s">
        <v>2380</v>
      </c>
      <c r="Z83" s="5" t="s">
        <v>101</v>
      </c>
      <c r="AA83" s="5" t="s">
        <v>2382</v>
      </c>
      <c r="AB83" s="1"/>
      <c r="AC83" s="1"/>
      <c r="AD83" s="1"/>
      <c r="AE83" s="1"/>
      <c r="AF83" s="4" t="s">
        <v>99</v>
      </c>
      <c r="AG83" s="57" t="s">
        <v>2381</v>
      </c>
      <c r="AH83" s="4" t="s">
        <v>99</v>
      </c>
      <c r="AI83" s="6">
        <v>45352</v>
      </c>
      <c r="AJ83" s="1"/>
      <c r="AK83" s="6">
        <f>+Tabla225[[#This Row],[FECHA DE TERMINACIÓN  DEL CONTRATO ]]+120</f>
        <v>45777</v>
      </c>
      <c r="AL83" s="6">
        <f>+Tabla225[[#This Row],[OPORTUNIDAD PARA LIQUIDADAR BILATERALMENTE]]+60</f>
        <v>45837</v>
      </c>
      <c r="AM83" s="6">
        <f>+Tabla225[[#This Row],[OPORTUNIDAD PARA LIQUIDAR UNILATERALMENTE]]+720</f>
        <v>46557</v>
      </c>
      <c r="AN83" s="1"/>
    </row>
    <row r="84" spans="1:40" ht="32.450000000000003" customHeight="1" x14ac:dyDescent="0.25">
      <c r="A84" s="5" t="s">
        <v>86</v>
      </c>
      <c r="B84" s="5" t="s">
        <v>2374</v>
      </c>
      <c r="C84" s="7">
        <v>45352</v>
      </c>
      <c r="D84" s="59" t="s">
        <v>2198</v>
      </c>
      <c r="E84" s="59">
        <v>1038810329</v>
      </c>
      <c r="F84" s="5" t="s">
        <v>1946</v>
      </c>
      <c r="G84" s="5" t="s">
        <v>2347</v>
      </c>
      <c r="H84" s="1"/>
      <c r="I84" s="73"/>
      <c r="J84" s="1"/>
      <c r="K84" s="5" t="s">
        <v>4</v>
      </c>
      <c r="L84" s="5" t="s">
        <v>9</v>
      </c>
      <c r="M84" s="5" t="s">
        <v>6</v>
      </c>
      <c r="N84" s="37">
        <f ca="1">+IF(Tabla225[[#This Row],[DÍAS PENDIENTES DE EJECUCIÓN]]&lt;=0,1,($Q$1-Tabla225[[#This Row],[FECHA ACTA DE INICIO]])/(Tabla225[[#This Row],[FECHA DE TERMINACIÓN  DEL CONTRATO ]]-Tabla225[[#This Row],[FECHA ACTA DE INICIO]]))</f>
        <v>0.47540983606557374</v>
      </c>
      <c r="O84" s="63">
        <v>39743350</v>
      </c>
      <c r="P84" s="6">
        <v>45352</v>
      </c>
      <c r="Q84" s="4" t="s">
        <v>1986</v>
      </c>
      <c r="R84" s="9">
        <f ca="1">+IF(Tabla225[[#This Row],[ESTADO ACTUAL DEL CONTRATO ]]="LIQUIDADO","OK",Tabla225[[#This Row],[FECHA DE TERMINACIÓN  DEL CONTRATO ]]-$Q$1)</f>
        <v>160</v>
      </c>
      <c r="S84" s="6">
        <v>45657</v>
      </c>
      <c r="T84" s="1"/>
      <c r="U84" s="1"/>
      <c r="V84" s="1"/>
      <c r="W84" s="1"/>
      <c r="X84" s="4" t="s">
        <v>2286</v>
      </c>
      <c r="Y84" s="4" t="s">
        <v>2202</v>
      </c>
      <c r="Z84" s="5" t="s">
        <v>101</v>
      </c>
      <c r="AA84" s="5" t="s">
        <v>2383</v>
      </c>
      <c r="AB84" s="1"/>
      <c r="AC84" s="1"/>
      <c r="AD84" s="1"/>
      <c r="AE84" s="1"/>
      <c r="AF84" s="4" t="s">
        <v>99</v>
      </c>
      <c r="AG84" s="57" t="s">
        <v>2384</v>
      </c>
      <c r="AH84" s="4" t="s">
        <v>99</v>
      </c>
      <c r="AI84" s="6">
        <v>45352</v>
      </c>
      <c r="AJ84" s="1"/>
      <c r="AK84" s="6">
        <f>+Tabla225[[#This Row],[FECHA DE TERMINACIÓN  DEL CONTRATO ]]+120</f>
        <v>45777</v>
      </c>
      <c r="AL84" s="6">
        <f>+Tabla225[[#This Row],[OPORTUNIDAD PARA LIQUIDADAR BILATERALMENTE]]+60</f>
        <v>45837</v>
      </c>
      <c r="AM84" s="6">
        <f>+Tabla225[[#This Row],[OPORTUNIDAD PARA LIQUIDAR UNILATERALMENTE]]+720</f>
        <v>46557</v>
      </c>
      <c r="AN84" s="1"/>
    </row>
    <row r="85" spans="1:40" ht="32.450000000000003" customHeight="1" x14ac:dyDescent="0.25">
      <c r="A85" s="5" t="s">
        <v>86</v>
      </c>
      <c r="B85" s="5" t="s">
        <v>2375</v>
      </c>
      <c r="C85" s="7">
        <v>45352</v>
      </c>
      <c r="D85" s="60" t="s">
        <v>717</v>
      </c>
      <c r="E85" s="59">
        <v>43160884</v>
      </c>
      <c r="F85" s="5" t="s">
        <v>2009</v>
      </c>
      <c r="G85" s="5" t="s">
        <v>2348</v>
      </c>
      <c r="H85" s="1"/>
      <c r="I85" s="73"/>
      <c r="J85" s="1"/>
      <c r="K85" s="5" t="s">
        <v>4</v>
      </c>
      <c r="L85" s="5" t="s">
        <v>9</v>
      </c>
      <c r="M85" s="5" t="s">
        <v>6</v>
      </c>
      <c r="N85" s="37">
        <f ca="1">+IF(Tabla225[[#This Row],[DÍAS PENDIENTES DE EJECUCIÓN]]&lt;=0,1,($Q$1-Tabla225[[#This Row],[FECHA ACTA DE INICIO]])/(Tabla225[[#This Row],[FECHA DE TERMINACIÓN  DEL CONTRATO ]]-Tabla225[[#This Row],[FECHA ACTA DE INICIO]]))</f>
        <v>0.47540983606557374</v>
      </c>
      <c r="O85" s="63">
        <v>72183940</v>
      </c>
      <c r="P85" s="6">
        <v>45352</v>
      </c>
      <c r="Q85" s="4" t="s">
        <v>1986</v>
      </c>
      <c r="R85" s="9">
        <f ca="1">+IF(Tabla225[[#This Row],[ESTADO ACTUAL DEL CONTRATO ]]="LIQUIDADO","OK",Tabla225[[#This Row],[FECHA DE TERMINACIÓN  DEL CONTRATO ]]-$Q$1)</f>
        <v>160</v>
      </c>
      <c r="S85" s="6">
        <v>45657</v>
      </c>
      <c r="T85" s="1"/>
      <c r="U85" s="1"/>
      <c r="V85" s="1"/>
      <c r="W85" s="1"/>
      <c r="X85" s="4" t="s">
        <v>2286</v>
      </c>
      <c r="Y85" s="4" t="s">
        <v>2385</v>
      </c>
      <c r="Z85" s="5" t="s">
        <v>101</v>
      </c>
      <c r="AB85" s="1"/>
      <c r="AC85" s="1"/>
      <c r="AD85" s="1"/>
      <c r="AE85" s="1"/>
      <c r="AF85" s="4" t="s">
        <v>99</v>
      </c>
      <c r="AG85" s="57" t="s">
        <v>2388</v>
      </c>
      <c r="AH85" s="4" t="s">
        <v>99</v>
      </c>
      <c r="AI85" s="6">
        <v>45352</v>
      </c>
      <c r="AJ85" s="1"/>
      <c r="AK85" s="6">
        <f>+Tabla225[[#This Row],[FECHA DE TERMINACIÓN  DEL CONTRATO ]]+120</f>
        <v>45777</v>
      </c>
      <c r="AL85" s="6">
        <f>+Tabla225[[#This Row],[OPORTUNIDAD PARA LIQUIDADAR BILATERALMENTE]]+60</f>
        <v>45837</v>
      </c>
      <c r="AM85" s="6">
        <f>+Tabla225[[#This Row],[OPORTUNIDAD PARA LIQUIDAR UNILATERALMENTE]]+720</f>
        <v>46557</v>
      </c>
      <c r="AN85" s="1"/>
    </row>
    <row r="86" spans="1:40" ht="32.450000000000003" customHeight="1" x14ac:dyDescent="0.25">
      <c r="A86" s="5" t="s">
        <v>86</v>
      </c>
      <c r="B86" s="5" t="s">
        <v>2376</v>
      </c>
      <c r="C86" s="7">
        <v>45352</v>
      </c>
      <c r="D86" s="59" t="s">
        <v>337</v>
      </c>
      <c r="E86" s="59">
        <v>1116254457</v>
      </c>
      <c r="F86" s="5" t="s">
        <v>2060</v>
      </c>
      <c r="G86" s="5" t="s">
        <v>2349</v>
      </c>
      <c r="H86" s="1"/>
      <c r="I86" s="73"/>
      <c r="J86" s="1"/>
      <c r="K86" s="5" t="s">
        <v>4</v>
      </c>
      <c r="L86" s="5" t="s">
        <v>9</v>
      </c>
      <c r="M86" s="5" t="s">
        <v>18</v>
      </c>
      <c r="N86" s="37">
        <f ca="1">+IF(Tabla225[[#This Row],[DÍAS PENDIENTES DE EJECUCIÓN]]&lt;=0,1,($Q$1-Tabla225[[#This Row],[FECHA ACTA DE INICIO]])/(Tabla225[[#This Row],[FECHA DE TERMINACIÓN  DEL CONTRATO ]]-Tabla225[[#This Row],[FECHA ACTA DE INICIO]]))</f>
        <v>1</v>
      </c>
      <c r="O86" s="64">
        <v>9947268</v>
      </c>
      <c r="P86" s="6">
        <v>45352</v>
      </c>
      <c r="Q86" s="4" t="s">
        <v>1989</v>
      </c>
      <c r="R86" s="9">
        <f ca="1">+IF(Tabla225[[#This Row],[ESTADO ACTUAL DEL CONTRATO ]]="LIQUIDADO","OK",Tabla225[[#This Row],[FECHA DE TERMINACIÓN  DEL CONTRATO ]]-$Q$1)</f>
        <v>-24</v>
      </c>
      <c r="S86" s="6">
        <v>45473</v>
      </c>
      <c r="T86" s="1"/>
      <c r="U86" s="4" t="s">
        <v>2570</v>
      </c>
      <c r="V86" s="1"/>
      <c r="W86" s="72">
        <v>3315756</v>
      </c>
      <c r="X86" s="4" t="s">
        <v>2286</v>
      </c>
      <c r="Y86" s="59" t="s">
        <v>2386</v>
      </c>
      <c r="Z86" s="4" t="s">
        <v>2032</v>
      </c>
      <c r="AA86" s="5" t="s">
        <v>2336</v>
      </c>
      <c r="AB86" s="1"/>
      <c r="AC86" s="1"/>
      <c r="AD86" s="1"/>
      <c r="AE86" s="1"/>
      <c r="AF86" s="4" t="s">
        <v>99</v>
      </c>
      <c r="AG86" s="57" t="s">
        <v>2389</v>
      </c>
      <c r="AH86" s="4" t="s">
        <v>99</v>
      </c>
      <c r="AI86" s="6">
        <v>45352</v>
      </c>
      <c r="AJ86" s="1"/>
      <c r="AK86" s="6">
        <f>+Tabla225[[#This Row],[FECHA DE TERMINACIÓN  DEL CONTRATO ]]+120</f>
        <v>45593</v>
      </c>
      <c r="AL86" s="6">
        <f>+Tabla225[[#This Row],[OPORTUNIDAD PARA LIQUIDADAR BILATERALMENTE]]+60</f>
        <v>45653</v>
      </c>
      <c r="AM86" s="6">
        <f>+Tabla225[[#This Row],[OPORTUNIDAD PARA LIQUIDAR UNILATERALMENTE]]+720</f>
        <v>46373</v>
      </c>
      <c r="AN86" s="1"/>
    </row>
    <row r="87" spans="1:40" ht="32.450000000000003" customHeight="1" x14ac:dyDescent="0.25">
      <c r="A87" s="5" t="s">
        <v>86</v>
      </c>
      <c r="B87" s="5" t="s">
        <v>2377</v>
      </c>
      <c r="C87" s="7">
        <v>45352</v>
      </c>
      <c r="D87" s="60" t="s">
        <v>622</v>
      </c>
      <c r="E87" s="59">
        <v>1037592969</v>
      </c>
      <c r="F87" s="5" t="s">
        <v>1960</v>
      </c>
      <c r="G87" s="5" t="s">
        <v>2350</v>
      </c>
      <c r="H87" s="1"/>
      <c r="I87" s="73"/>
      <c r="J87" s="1"/>
      <c r="K87" s="5" t="s">
        <v>4</v>
      </c>
      <c r="L87" s="5" t="s">
        <v>9</v>
      </c>
      <c r="M87" s="5" t="s">
        <v>6</v>
      </c>
      <c r="N87" s="37">
        <f ca="1">+IF(Tabla225[[#This Row],[DÍAS PENDIENTES DE EJECUCIÓN]]&lt;=0,1,($Q$1-Tabla225[[#This Row],[FECHA ACTA DE INICIO]])/(Tabla225[[#This Row],[FECHA DE TERMINACIÓN  DEL CONTRATO ]]-Tabla225[[#This Row],[FECHA ACTA DE INICIO]]))</f>
        <v>0.59426229508196726</v>
      </c>
      <c r="O87" s="63">
        <v>53592176</v>
      </c>
      <c r="P87" s="6">
        <v>45352</v>
      </c>
      <c r="Q87" s="4" t="s">
        <v>2025</v>
      </c>
      <c r="R87" s="9">
        <f ca="1">+IF(Tabla225[[#This Row],[ESTADO ACTUAL DEL CONTRATO ]]="LIQUIDADO","OK",Tabla225[[#This Row],[FECHA DE TERMINACIÓN  DEL CONTRATO ]]-$Q$1)</f>
        <v>99</v>
      </c>
      <c r="S87" s="6">
        <v>45596</v>
      </c>
      <c r="T87" s="1"/>
      <c r="U87" s="1"/>
      <c r="V87" s="1"/>
      <c r="W87" s="1"/>
      <c r="X87" s="4" t="s">
        <v>2286</v>
      </c>
      <c r="Y87" s="4" t="s">
        <v>19</v>
      </c>
      <c r="Z87" s="4" t="s">
        <v>2032</v>
      </c>
      <c r="AA87" s="5" t="s">
        <v>101</v>
      </c>
      <c r="AB87" s="1"/>
      <c r="AC87" s="1"/>
      <c r="AD87" s="1"/>
      <c r="AE87" s="57"/>
      <c r="AF87" s="4" t="s">
        <v>99</v>
      </c>
      <c r="AG87" s="57" t="s">
        <v>2394</v>
      </c>
      <c r="AH87" s="4" t="s">
        <v>99</v>
      </c>
      <c r="AI87" s="6">
        <v>45352</v>
      </c>
      <c r="AJ87" s="1"/>
      <c r="AK87" s="6">
        <f>+Tabla225[[#This Row],[FECHA DE TERMINACIÓN  DEL CONTRATO ]]+120</f>
        <v>45716</v>
      </c>
      <c r="AL87" s="6">
        <f>+Tabla225[[#This Row],[OPORTUNIDAD PARA LIQUIDADAR BILATERALMENTE]]+60</f>
        <v>45776</v>
      </c>
      <c r="AM87" s="6">
        <f>+Tabla225[[#This Row],[OPORTUNIDAD PARA LIQUIDAR UNILATERALMENTE]]+720</f>
        <v>46496</v>
      </c>
      <c r="AN87" s="1"/>
    </row>
    <row r="88" spans="1:40" ht="32.450000000000003" customHeight="1" x14ac:dyDescent="0.25">
      <c r="A88" s="59" t="s">
        <v>86</v>
      </c>
      <c r="B88" s="5" t="s">
        <v>2378</v>
      </c>
      <c r="C88" s="7">
        <v>45352</v>
      </c>
      <c r="D88" s="59" t="s">
        <v>292</v>
      </c>
      <c r="E88" s="59">
        <v>1152683822</v>
      </c>
      <c r="F88" s="5" t="s">
        <v>1961</v>
      </c>
      <c r="G88" s="5" t="s">
        <v>2351</v>
      </c>
      <c r="H88" s="1"/>
      <c r="I88" s="73"/>
      <c r="J88" s="1"/>
      <c r="K88" s="5" t="s">
        <v>4</v>
      </c>
      <c r="L88" s="5" t="s">
        <v>9</v>
      </c>
      <c r="M88" s="5" t="s">
        <v>6</v>
      </c>
      <c r="N88" s="37">
        <f ca="1">+IF(Tabla225[[#This Row],[DÍAS PENDIENTES DE EJECUCIÓN]]&lt;=0,1,($Q$1-Tabla225[[#This Row],[FECHA ACTA DE INICIO]])/(Tabla225[[#This Row],[FECHA DE TERMINACIÓN  DEL CONTRATO ]]-Tabla225[[#This Row],[FECHA ACTA DE INICIO]]))</f>
        <v>0.47540983606557374</v>
      </c>
      <c r="O88" s="63">
        <v>39743350</v>
      </c>
      <c r="P88" s="6">
        <v>45352</v>
      </c>
      <c r="Q88" s="4" t="s">
        <v>1986</v>
      </c>
      <c r="R88" s="9">
        <f ca="1">+IF(Tabla225[[#This Row],[ESTADO ACTUAL DEL CONTRATO ]]="LIQUIDADO","OK",Tabla225[[#This Row],[FECHA DE TERMINACIÓN  DEL CONTRATO ]]-$Q$1)</f>
        <v>160</v>
      </c>
      <c r="S88" s="6">
        <v>45657</v>
      </c>
      <c r="T88" s="1"/>
      <c r="U88" s="1"/>
      <c r="V88" s="1"/>
      <c r="W88" s="1"/>
      <c r="X88" s="4" t="s">
        <v>2286</v>
      </c>
      <c r="Y88" s="4" t="s">
        <v>2387</v>
      </c>
      <c r="Z88" s="5" t="s">
        <v>101</v>
      </c>
      <c r="AB88" s="1"/>
      <c r="AC88" s="1"/>
      <c r="AD88" s="1"/>
      <c r="AE88" s="1"/>
      <c r="AF88" s="4" t="s">
        <v>99</v>
      </c>
      <c r="AG88" s="57" t="s">
        <v>2395</v>
      </c>
      <c r="AH88" s="4" t="s">
        <v>99</v>
      </c>
      <c r="AI88" s="6">
        <v>45352</v>
      </c>
      <c r="AJ88" s="1"/>
      <c r="AK88" s="6">
        <f>+Tabla225[[#This Row],[FECHA DE TERMINACIÓN  DEL CONTRATO ]]+120</f>
        <v>45777</v>
      </c>
      <c r="AL88" s="6">
        <f>+Tabla225[[#This Row],[OPORTUNIDAD PARA LIQUIDADAR BILATERALMENTE]]+60</f>
        <v>45837</v>
      </c>
      <c r="AM88" s="6">
        <f>+Tabla225[[#This Row],[OPORTUNIDAD PARA LIQUIDAR UNILATERALMENTE]]+720</f>
        <v>46557</v>
      </c>
      <c r="AN88" s="1"/>
    </row>
    <row r="89" spans="1:40" ht="32.450000000000003" customHeight="1" x14ac:dyDescent="0.25">
      <c r="A89" s="59" t="s">
        <v>86</v>
      </c>
      <c r="B89" s="59" t="s">
        <v>2401</v>
      </c>
      <c r="C89" s="7">
        <v>45352</v>
      </c>
      <c r="D89" s="59" t="s">
        <v>243</v>
      </c>
      <c r="E89" s="59">
        <v>43598197</v>
      </c>
      <c r="F89" s="5" t="s">
        <v>2018</v>
      </c>
      <c r="G89" s="5" t="s">
        <v>2353</v>
      </c>
      <c r="H89" s="1"/>
      <c r="I89" s="73"/>
      <c r="J89" s="1"/>
      <c r="K89" s="5" t="s">
        <v>4</v>
      </c>
      <c r="L89" s="5" t="s">
        <v>9</v>
      </c>
      <c r="M89" s="5" t="s">
        <v>6</v>
      </c>
      <c r="N89" s="37">
        <f ca="1">+IF(Tabla225[[#This Row],[DÍAS PENDIENTES DE EJECUCIÓN]]&lt;=0,1,($Q$1-Tabla225[[#This Row],[FECHA ACTA DE INICIO]])/(Tabla225[[#This Row],[FECHA DE TERMINACIÓN  DEL CONTRATO ]]-Tabla225[[#This Row],[FECHA ACTA DE INICIO]]))</f>
        <v>0.47540983606557374</v>
      </c>
      <c r="O89" s="55">
        <v>49918180</v>
      </c>
      <c r="P89" s="6">
        <v>45352</v>
      </c>
      <c r="Q89" s="4" t="s">
        <v>1986</v>
      </c>
      <c r="R89" s="9">
        <f ca="1">+IF(Tabla225[[#This Row],[ESTADO ACTUAL DEL CONTRATO ]]="LIQUIDADO","OK",Tabla225[[#This Row],[FECHA DE TERMINACIÓN  DEL CONTRATO ]]-$Q$1)</f>
        <v>160</v>
      </c>
      <c r="S89" s="6">
        <v>45657</v>
      </c>
      <c r="T89" s="1"/>
      <c r="U89" s="1"/>
      <c r="V89" s="1"/>
      <c r="W89" s="1"/>
      <c r="X89" s="4" t="s">
        <v>2286</v>
      </c>
      <c r="Y89" s="4" t="s">
        <v>2398</v>
      </c>
      <c r="Z89" s="5" t="s">
        <v>101</v>
      </c>
      <c r="AA89" s="5" t="s">
        <v>2342</v>
      </c>
      <c r="AB89" s="1"/>
      <c r="AC89" s="1"/>
      <c r="AD89" s="1"/>
      <c r="AE89" s="1"/>
      <c r="AF89" s="4" t="s">
        <v>99</v>
      </c>
      <c r="AG89" s="57" t="s">
        <v>2402</v>
      </c>
      <c r="AH89" s="4" t="s">
        <v>99</v>
      </c>
      <c r="AI89" s="6">
        <v>45352</v>
      </c>
      <c r="AJ89" s="1"/>
      <c r="AK89" s="6">
        <f>+Tabla225[[#This Row],[FECHA DE TERMINACIÓN  DEL CONTRATO ]]+120</f>
        <v>45777</v>
      </c>
      <c r="AL89" s="6">
        <f>+Tabla225[[#This Row],[OPORTUNIDAD PARA LIQUIDADAR BILATERALMENTE]]+60</f>
        <v>45837</v>
      </c>
      <c r="AM89" s="6">
        <f>+Tabla225[[#This Row],[OPORTUNIDAD PARA LIQUIDAR UNILATERALMENTE]]+720</f>
        <v>46557</v>
      </c>
      <c r="AN89" s="1"/>
    </row>
    <row r="90" spans="1:40" ht="32.450000000000003" customHeight="1" x14ac:dyDescent="0.25">
      <c r="A90" s="59" t="s">
        <v>86</v>
      </c>
      <c r="B90" s="59" t="s">
        <v>2403</v>
      </c>
      <c r="C90" s="7">
        <v>45352</v>
      </c>
      <c r="D90" s="59" t="s">
        <v>1229</v>
      </c>
      <c r="E90" s="61">
        <v>1128283941</v>
      </c>
      <c r="F90" s="5" t="s">
        <v>2015</v>
      </c>
      <c r="G90" s="5" t="s">
        <v>2354</v>
      </c>
      <c r="H90" s="1"/>
      <c r="I90" s="73"/>
      <c r="J90" s="1"/>
      <c r="K90" s="5" t="s">
        <v>4</v>
      </c>
      <c r="L90" s="5" t="s">
        <v>9</v>
      </c>
      <c r="M90" s="5" t="s">
        <v>6</v>
      </c>
      <c r="N90" s="37">
        <f ca="1">+IF(Tabla225[[#This Row],[DÍAS PENDIENTES DE EJECUCIÓN]]&lt;=0,1,($Q$1-Tabla225[[#This Row],[FECHA ACTA DE INICIO]])/(Tabla225[[#This Row],[FECHA DE TERMINACIÓN  DEL CONTRATO ]]-Tabla225[[#This Row],[FECHA ACTA DE INICIO]]))</f>
        <v>0.47540983606557374</v>
      </c>
      <c r="O90" s="55">
        <v>33157560</v>
      </c>
      <c r="P90" s="6">
        <v>45352</v>
      </c>
      <c r="Q90" s="4" t="s">
        <v>1986</v>
      </c>
      <c r="R90" s="9">
        <f ca="1">+IF(Tabla225[[#This Row],[ESTADO ACTUAL DEL CONTRATO ]]="LIQUIDADO","OK",Tabla225[[#This Row],[FECHA DE TERMINACIÓN  DEL CONTRATO ]]-$Q$1)</f>
        <v>160</v>
      </c>
      <c r="S90" s="6">
        <v>45657</v>
      </c>
      <c r="T90" s="1"/>
      <c r="U90" s="1"/>
      <c r="V90" s="1"/>
      <c r="W90" s="1"/>
      <c r="X90" s="4" t="s">
        <v>2286</v>
      </c>
      <c r="Y90" s="4" t="s">
        <v>2397</v>
      </c>
      <c r="Z90" s="5" t="s">
        <v>101</v>
      </c>
      <c r="AA90" s="5" t="s">
        <v>151</v>
      </c>
      <c r="AB90" s="1"/>
      <c r="AC90" s="1"/>
      <c r="AD90" s="1"/>
      <c r="AE90" s="1"/>
      <c r="AF90" s="4" t="s">
        <v>99</v>
      </c>
      <c r="AG90" s="57" t="s">
        <v>2404</v>
      </c>
      <c r="AH90" s="4" t="s">
        <v>99</v>
      </c>
      <c r="AI90" s="6">
        <v>45352</v>
      </c>
      <c r="AJ90" s="1"/>
      <c r="AK90" s="6">
        <f>+Tabla225[[#This Row],[FECHA DE TERMINACIÓN  DEL CONTRATO ]]+120</f>
        <v>45777</v>
      </c>
      <c r="AL90" s="6">
        <f>+Tabla225[[#This Row],[OPORTUNIDAD PARA LIQUIDADAR BILATERALMENTE]]+60</f>
        <v>45837</v>
      </c>
      <c r="AM90" s="6">
        <f>+Tabla225[[#This Row],[OPORTUNIDAD PARA LIQUIDAR UNILATERALMENTE]]+720</f>
        <v>46557</v>
      </c>
      <c r="AN90" s="1"/>
    </row>
    <row r="91" spans="1:40" s="59" customFormat="1" ht="32.450000000000003" customHeight="1" x14ac:dyDescent="0.25">
      <c r="A91" s="59" t="s">
        <v>86</v>
      </c>
      <c r="B91" s="59" t="s">
        <v>2420</v>
      </c>
      <c r="C91" s="7">
        <v>45352</v>
      </c>
      <c r="D91" s="59" t="s">
        <v>366</v>
      </c>
      <c r="E91" s="59">
        <v>12022840</v>
      </c>
      <c r="F91" s="68" t="s">
        <v>1961</v>
      </c>
      <c r="G91" s="68" t="s">
        <v>2364</v>
      </c>
      <c r="K91" s="27" t="s">
        <v>4</v>
      </c>
      <c r="L91" s="27" t="s">
        <v>9</v>
      </c>
      <c r="M91" s="27" t="s">
        <v>6</v>
      </c>
      <c r="N91" s="37">
        <f ca="1">+IF(Tabla225[[#This Row],[DÍAS PENDIENTES DE EJECUCIÓN]]&lt;=0,1,($Q$1-Tabla225[[#This Row],[FECHA ACTA DE INICIO]])/(Tabla225[[#This Row],[FECHA DE TERMINACIÓN  DEL CONTRATO ]]-Tabla225[[#This Row],[FECHA ACTA DE INICIO]]))</f>
        <v>0.47540983606557374</v>
      </c>
      <c r="O91" s="55">
        <v>39743350</v>
      </c>
      <c r="P91" s="6">
        <v>45352</v>
      </c>
      <c r="Q91" s="4" t="s">
        <v>1986</v>
      </c>
      <c r="R91" s="9">
        <f ca="1">+IF(Tabla225[[#This Row],[ESTADO ACTUAL DEL CONTRATO ]]="LIQUIDADO","OK",Tabla225[[#This Row],[FECHA DE TERMINACIÓN  DEL CONTRATO ]]-$Q$1)</f>
        <v>160</v>
      </c>
      <c r="S91" s="6">
        <v>45657</v>
      </c>
      <c r="X91" s="4" t="s">
        <v>2341</v>
      </c>
      <c r="Y91" s="4" t="s">
        <v>2387</v>
      </c>
      <c r="Z91" s="5" t="s">
        <v>2452</v>
      </c>
      <c r="AA91" s="5"/>
      <c r="AF91" s="4" t="s">
        <v>99</v>
      </c>
      <c r="AG91" s="57" t="s">
        <v>2455</v>
      </c>
      <c r="AH91" s="4" t="s">
        <v>99</v>
      </c>
      <c r="AI91" s="6">
        <v>45352</v>
      </c>
      <c r="AK91" s="6">
        <f>+Tabla225[[#This Row],[FECHA DE TERMINACIÓN  DEL CONTRATO ]]+120</f>
        <v>45777</v>
      </c>
      <c r="AL91" s="6">
        <f>+Tabla225[[#This Row],[OPORTUNIDAD PARA LIQUIDADAR BILATERALMENTE]]+60</f>
        <v>45837</v>
      </c>
      <c r="AM91" s="6">
        <f>+Tabla225[[#This Row],[OPORTUNIDAD PARA LIQUIDAR UNILATERALMENTE]]+720</f>
        <v>46557</v>
      </c>
    </row>
    <row r="92" spans="1:40" ht="32.450000000000003" customHeight="1" x14ac:dyDescent="0.25">
      <c r="A92" s="59" t="s">
        <v>86</v>
      </c>
      <c r="B92" s="59" t="s">
        <v>2421</v>
      </c>
      <c r="C92" s="7">
        <v>45352</v>
      </c>
      <c r="D92" s="67" t="s">
        <v>2405</v>
      </c>
      <c r="E92" s="59">
        <v>1128272450</v>
      </c>
      <c r="F92" s="69" t="s">
        <v>1988</v>
      </c>
      <c r="G92" s="59" t="s">
        <v>2415</v>
      </c>
      <c r="H92" s="1"/>
      <c r="I92" s="73"/>
      <c r="J92" s="1"/>
      <c r="K92" s="27" t="s">
        <v>4</v>
      </c>
      <c r="L92" s="27" t="s">
        <v>9</v>
      </c>
      <c r="M92" s="27" t="s">
        <v>6</v>
      </c>
      <c r="N92" s="37">
        <f ca="1">+IF(Tabla225[[#This Row],[DÍAS PENDIENTES DE EJECUCIÓN]]&lt;=0,1,($Q$1-Tabla225[[#This Row],[FECHA ACTA DE INICIO]])/(Tabla225[[#This Row],[FECHA DE TERMINACIÓN  DEL CONTRATO ]]-Tabla225[[#This Row],[FECHA ACTA DE INICIO]]))</f>
        <v>0.47540983606557374</v>
      </c>
      <c r="O92" s="55">
        <v>56676870</v>
      </c>
      <c r="P92" s="6">
        <v>45352</v>
      </c>
      <c r="Q92" s="4" t="s">
        <v>1986</v>
      </c>
      <c r="R92" s="9">
        <f ca="1">+IF(Tabla225[[#This Row],[ESTADO ACTUAL DEL CONTRATO ]]="LIQUIDADO","OK",Tabla225[[#This Row],[FECHA DE TERMINACIÓN  DEL CONTRATO ]]-$Q$1)</f>
        <v>160</v>
      </c>
      <c r="S92" s="6">
        <v>45657</v>
      </c>
      <c r="T92" s="1"/>
      <c r="U92" s="1"/>
      <c r="V92" s="1"/>
      <c r="W92" s="1"/>
      <c r="X92" s="4" t="s">
        <v>2341</v>
      </c>
      <c r="Y92" s="4" t="s">
        <v>2448</v>
      </c>
      <c r="Z92" s="5" t="s">
        <v>2453</v>
      </c>
      <c r="AA92" s="5" t="s">
        <v>2433</v>
      </c>
      <c r="AB92" s="1"/>
      <c r="AC92" s="1"/>
      <c r="AD92" s="1"/>
      <c r="AE92" s="1"/>
      <c r="AF92" s="4" t="s">
        <v>99</v>
      </c>
      <c r="AG92" s="57" t="s">
        <v>2456</v>
      </c>
      <c r="AH92" s="4" t="s">
        <v>99</v>
      </c>
      <c r="AI92" s="6">
        <v>45352</v>
      </c>
      <c r="AJ92" s="1"/>
      <c r="AK92" s="6">
        <f>+Tabla225[[#This Row],[FECHA DE TERMINACIÓN  DEL CONTRATO ]]+120</f>
        <v>45777</v>
      </c>
      <c r="AL92" s="6">
        <f>+Tabla225[[#This Row],[OPORTUNIDAD PARA LIQUIDADAR BILATERALMENTE]]+60</f>
        <v>45837</v>
      </c>
      <c r="AM92" s="6">
        <f>+Tabla225[[#This Row],[OPORTUNIDAD PARA LIQUIDAR UNILATERALMENTE]]+720</f>
        <v>46557</v>
      </c>
      <c r="AN92" s="1"/>
    </row>
    <row r="93" spans="1:40" ht="32.450000000000003" customHeight="1" x14ac:dyDescent="0.25">
      <c r="A93" s="59" t="s">
        <v>86</v>
      </c>
      <c r="B93" s="59" t="s">
        <v>2422</v>
      </c>
      <c r="C93" s="7">
        <v>45352</v>
      </c>
      <c r="D93" s="66" t="s">
        <v>1437</v>
      </c>
      <c r="E93" s="59">
        <v>1088307001</v>
      </c>
      <c r="F93" s="5" t="s">
        <v>2027</v>
      </c>
      <c r="G93" s="68" t="s">
        <v>2416</v>
      </c>
      <c r="H93" s="1"/>
      <c r="I93" s="73"/>
      <c r="J93" s="1"/>
      <c r="K93" s="27" t="s">
        <v>4</v>
      </c>
      <c r="L93" s="27" t="s">
        <v>9</v>
      </c>
      <c r="M93" s="27" t="s">
        <v>6</v>
      </c>
      <c r="N93" s="37">
        <f ca="1">+IF(Tabla225[[#This Row],[DÍAS PENDIENTES DE EJECUCIÓN]]&lt;=0,1,($Q$1-Tabla225[[#This Row],[FECHA ACTA DE INICIO]])/(Tabla225[[#This Row],[FECHA DE TERMINACIÓN  DEL CONTRATO ]]-Tabla225[[#This Row],[FECHA ACTA DE INICIO]]))</f>
        <v>0.47540983606557374</v>
      </c>
      <c r="O93" s="55">
        <v>56676870</v>
      </c>
      <c r="P93" s="6">
        <v>45352</v>
      </c>
      <c r="Q93" s="4" t="s">
        <v>1986</v>
      </c>
      <c r="R93" s="9">
        <f ca="1">+IF(Tabla225[[#This Row],[ESTADO ACTUAL DEL CONTRATO ]]="LIQUIDADO","OK",Tabla225[[#This Row],[FECHA DE TERMINACIÓN  DEL CONTRATO ]]-$Q$1)</f>
        <v>160</v>
      </c>
      <c r="S93" s="6">
        <v>45657</v>
      </c>
      <c r="T93" s="1"/>
      <c r="U93" s="1"/>
      <c r="V93" s="1"/>
      <c r="W93" s="1"/>
      <c r="X93" s="4" t="s">
        <v>2341</v>
      </c>
      <c r="Y93" s="4" t="s">
        <v>2449</v>
      </c>
      <c r="Z93" s="5" t="s">
        <v>2453</v>
      </c>
      <c r="AA93" s="5" t="s">
        <v>2433</v>
      </c>
      <c r="AB93" s="1"/>
      <c r="AC93" s="1"/>
      <c r="AD93" s="1"/>
      <c r="AE93" s="1"/>
      <c r="AF93" s="4" t="s">
        <v>99</v>
      </c>
      <c r="AG93" s="57" t="s">
        <v>2457</v>
      </c>
      <c r="AH93" s="4" t="s">
        <v>99</v>
      </c>
      <c r="AI93" s="6">
        <v>45352</v>
      </c>
      <c r="AJ93" s="1"/>
      <c r="AK93" s="6">
        <f>+Tabla225[[#This Row],[FECHA DE TERMINACIÓN  DEL CONTRATO ]]+120</f>
        <v>45777</v>
      </c>
      <c r="AL93" s="6">
        <f>+Tabla225[[#This Row],[OPORTUNIDAD PARA LIQUIDADAR BILATERALMENTE]]+60</f>
        <v>45837</v>
      </c>
      <c r="AM93" s="6">
        <f>+Tabla225[[#This Row],[OPORTUNIDAD PARA LIQUIDAR UNILATERALMENTE]]+720</f>
        <v>46557</v>
      </c>
      <c r="AN93" s="1"/>
    </row>
    <row r="94" spans="1:40" ht="32.450000000000003" customHeight="1" x14ac:dyDescent="0.25">
      <c r="A94" s="59" t="s">
        <v>86</v>
      </c>
      <c r="B94" s="59" t="s">
        <v>2423</v>
      </c>
      <c r="C94" s="7">
        <v>45352</v>
      </c>
      <c r="D94" s="60" t="s">
        <v>2245</v>
      </c>
      <c r="E94" s="59">
        <v>43266464</v>
      </c>
      <c r="F94" s="5" t="s">
        <v>2447</v>
      </c>
      <c r="G94" s="68" t="s">
        <v>2417</v>
      </c>
      <c r="H94" s="1"/>
      <c r="I94" s="73"/>
      <c r="J94" s="1"/>
      <c r="K94" s="27" t="s">
        <v>4</v>
      </c>
      <c r="L94" s="27" t="s">
        <v>9</v>
      </c>
      <c r="M94" s="27" t="s">
        <v>6</v>
      </c>
      <c r="N94" s="37">
        <f ca="1">+IF(Tabla225[[#This Row],[DÍAS PENDIENTES DE EJECUCIÓN]]&lt;=0,1,($Q$1-Tabla225[[#This Row],[FECHA ACTA DE INICIO]])/(Tabla225[[#This Row],[FECHA DE TERMINACIÓN  DEL CONTRATO ]]-Tabla225[[#This Row],[FECHA ACTA DE INICIO]]))</f>
        <v>0.47540983606557374</v>
      </c>
      <c r="O94" s="55">
        <v>56676870</v>
      </c>
      <c r="P94" s="6">
        <v>45352</v>
      </c>
      <c r="Q94" s="4" t="s">
        <v>1986</v>
      </c>
      <c r="R94" s="9">
        <f ca="1">+IF(Tabla225[[#This Row],[ESTADO ACTUAL DEL CONTRATO ]]="LIQUIDADO","OK",Tabla225[[#This Row],[FECHA DE TERMINACIÓN  DEL CONTRATO ]]-$Q$1)</f>
        <v>160</v>
      </c>
      <c r="S94" s="6">
        <v>45657</v>
      </c>
      <c r="T94" s="1"/>
      <c r="U94" s="1"/>
      <c r="V94" s="1"/>
      <c r="W94" s="1"/>
      <c r="X94" s="4" t="s">
        <v>2341</v>
      </c>
      <c r="Y94" s="4" t="s">
        <v>2450</v>
      </c>
      <c r="Z94" s="5" t="s">
        <v>2453</v>
      </c>
      <c r="AA94" s="5" t="s">
        <v>2433</v>
      </c>
      <c r="AB94" s="1"/>
      <c r="AC94" s="1"/>
      <c r="AD94" s="1"/>
      <c r="AE94" s="1"/>
      <c r="AF94" s="4" t="s">
        <v>99</v>
      </c>
      <c r="AG94" s="57" t="s">
        <v>2458</v>
      </c>
      <c r="AH94" s="4" t="s">
        <v>99</v>
      </c>
      <c r="AI94" s="6">
        <v>45352</v>
      </c>
      <c r="AJ94" s="1"/>
      <c r="AK94" s="6">
        <f>+Tabla225[[#This Row],[FECHA DE TERMINACIÓN  DEL CONTRATO ]]+120</f>
        <v>45777</v>
      </c>
      <c r="AL94" s="6">
        <f>+Tabla225[[#This Row],[OPORTUNIDAD PARA LIQUIDADAR BILATERALMENTE]]+60</f>
        <v>45837</v>
      </c>
      <c r="AM94" s="6">
        <f>+Tabla225[[#This Row],[OPORTUNIDAD PARA LIQUIDAR UNILATERALMENTE]]+720</f>
        <v>46557</v>
      </c>
      <c r="AN94" s="1"/>
    </row>
    <row r="95" spans="1:40" ht="32.450000000000003" customHeight="1" x14ac:dyDescent="0.25">
      <c r="A95" s="59" t="s">
        <v>86</v>
      </c>
      <c r="B95" s="59" t="s">
        <v>2424</v>
      </c>
      <c r="C95" s="7">
        <v>45352</v>
      </c>
      <c r="D95" s="60" t="s">
        <v>1942</v>
      </c>
      <c r="E95" s="59">
        <v>1069925474</v>
      </c>
      <c r="F95" s="5" t="s">
        <v>2061</v>
      </c>
      <c r="G95" s="68" t="s">
        <v>2418</v>
      </c>
      <c r="H95" s="1"/>
      <c r="I95" s="73"/>
      <c r="J95" s="1"/>
      <c r="K95" s="27" t="s">
        <v>4</v>
      </c>
      <c r="L95" s="27" t="s">
        <v>9</v>
      </c>
      <c r="M95" s="27" t="s">
        <v>6</v>
      </c>
      <c r="N95" s="37">
        <f ca="1">+IF(Tabla225[[#This Row],[DÍAS PENDIENTES DE EJECUCIÓN]]&lt;=0,1,($Q$1-Tabla225[[#This Row],[FECHA ACTA DE INICIO]])/(Tabla225[[#This Row],[FECHA DE TERMINACIÓN  DEL CONTRATO ]]-Tabla225[[#This Row],[FECHA ACTA DE INICIO]]))</f>
        <v>0.47540983606557374</v>
      </c>
      <c r="O95" s="55">
        <v>56676870</v>
      </c>
      <c r="P95" s="6">
        <v>45352</v>
      </c>
      <c r="Q95" s="4" t="s">
        <v>1986</v>
      </c>
      <c r="R95" s="9">
        <f ca="1">+IF(Tabla225[[#This Row],[ESTADO ACTUAL DEL CONTRATO ]]="LIQUIDADO","OK",Tabla225[[#This Row],[FECHA DE TERMINACIÓN  DEL CONTRATO ]]-$Q$1)</f>
        <v>160</v>
      </c>
      <c r="S95" s="6">
        <v>45657</v>
      </c>
      <c r="T95" s="1"/>
      <c r="U95" s="1"/>
      <c r="V95" s="1"/>
      <c r="W95" s="1"/>
      <c r="X95" s="4" t="s">
        <v>2341</v>
      </c>
      <c r="Y95" s="4" t="s">
        <v>2451</v>
      </c>
      <c r="Z95" s="5" t="s">
        <v>2453</v>
      </c>
      <c r="AA95" s="5" t="s">
        <v>2454</v>
      </c>
      <c r="AB95" s="1"/>
      <c r="AC95" s="1"/>
      <c r="AD95" s="1"/>
      <c r="AE95" s="1"/>
      <c r="AF95" s="4" t="s">
        <v>99</v>
      </c>
      <c r="AG95" s="57" t="s">
        <v>2459</v>
      </c>
      <c r="AH95" s="4" t="s">
        <v>99</v>
      </c>
      <c r="AI95" s="6">
        <v>45352</v>
      </c>
      <c r="AJ95" s="1"/>
      <c r="AK95" s="6">
        <f>+Tabla225[[#This Row],[FECHA DE TERMINACIÓN  DEL CONTRATO ]]+120</f>
        <v>45777</v>
      </c>
      <c r="AL95" s="6">
        <f>+Tabla225[[#This Row],[OPORTUNIDAD PARA LIQUIDADAR BILATERALMENTE]]+60</f>
        <v>45837</v>
      </c>
      <c r="AM95" s="6">
        <f>+Tabla225[[#This Row],[OPORTUNIDAD PARA LIQUIDAR UNILATERALMENTE]]+720</f>
        <v>46557</v>
      </c>
      <c r="AN95" s="1"/>
    </row>
    <row r="96" spans="1:40" ht="32.450000000000003" customHeight="1" x14ac:dyDescent="0.25">
      <c r="A96" s="59" t="s">
        <v>86</v>
      </c>
      <c r="B96" s="59" t="s">
        <v>2425</v>
      </c>
      <c r="C96" s="7">
        <v>45352</v>
      </c>
      <c r="D96" s="60" t="s">
        <v>2612</v>
      </c>
      <c r="E96" s="59">
        <v>1128454913</v>
      </c>
      <c r="F96" s="5" t="s">
        <v>1947</v>
      </c>
      <c r="G96" s="4" t="s">
        <v>2419</v>
      </c>
      <c r="H96" s="1"/>
      <c r="I96" s="73"/>
      <c r="J96" s="1"/>
      <c r="K96" s="27" t="s">
        <v>4</v>
      </c>
      <c r="L96" s="27" t="s">
        <v>9</v>
      </c>
      <c r="M96" s="27" t="s">
        <v>18</v>
      </c>
      <c r="N96" s="37">
        <f ca="1">+IF(Tabla225[[#This Row],[DÍAS PENDIENTES DE EJECUCIÓN]]&lt;=0,1,($Q$1-Tabla225[[#This Row],[FECHA ACTA DE INICIO]])/(Tabla225[[#This Row],[FECHA DE TERMINACIÓN  DEL CONTRATO ]]-Tabla225[[#This Row],[FECHA ACTA DE INICIO]]))</f>
        <v>1</v>
      </c>
      <c r="O96" s="55">
        <v>17977028</v>
      </c>
      <c r="P96" s="6">
        <v>45352</v>
      </c>
      <c r="Q96" s="4" t="s">
        <v>2461</v>
      </c>
      <c r="R96" s="9">
        <f ca="1">+IF(Tabla225[[#This Row],[ESTADO ACTUAL DEL CONTRATO ]]="LIQUIDADO","OK",Tabla225[[#This Row],[FECHA DE TERMINACIÓN  DEL CONTRATO ]]-$Q$1)</f>
        <v>-24</v>
      </c>
      <c r="S96" s="6">
        <v>45473</v>
      </c>
      <c r="T96" s="1"/>
      <c r="U96" s="1"/>
      <c r="V96" s="1"/>
      <c r="W96" s="1"/>
      <c r="X96" s="4" t="s">
        <v>2341</v>
      </c>
      <c r="Y96" s="4" t="s">
        <v>2460</v>
      </c>
      <c r="Z96" s="5" t="s">
        <v>101</v>
      </c>
      <c r="AB96" s="1"/>
      <c r="AC96" s="1"/>
      <c r="AD96" s="1"/>
      <c r="AE96" s="1"/>
      <c r="AF96" s="4" t="s">
        <v>99</v>
      </c>
      <c r="AG96" s="57" t="s">
        <v>2462</v>
      </c>
      <c r="AH96" s="4" t="s">
        <v>99</v>
      </c>
      <c r="AI96" s="6">
        <v>45352</v>
      </c>
      <c r="AJ96" s="1"/>
      <c r="AK96" s="6">
        <f>+Tabla225[[#This Row],[FECHA DE TERMINACIÓN  DEL CONTRATO ]]+120</f>
        <v>45593</v>
      </c>
      <c r="AL96" s="6">
        <f>+Tabla225[[#This Row],[OPORTUNIDAD PARA LIQUIDADAR BILATERALMENTE]]+60</f>
        <v>45653</v>
      </c>
      <c r="AM96" s="6">
        <f>+Tabla225[[#This Row],[OPORTUNIDAD PARA LIQUIDAR UNILATERALMENTE]]+720</f>
        <v>46373</v>
      </c>
      <c r="AN96" s="1"/>
    </row>
    <row r="97" spans="1:40" ht="32.450000000000003" customHeight="1" x14ac:dyDescent="0.25">
      <c r="A97" s="59" t="s">
        <v>86</v>
      </c>
      <c r="B97" s="59" t="s">
        <v>2463</v>
      </c>
      <c r="C97" s="7">
        <v>45352</v>
      </c>
      <c r="D97" s="60" t="s">
        <v>2029</v>
      </c>
      <c r="E97" s="59">
        <v>10023750</v>
      </c>
      <c r="F97" s="27" t="s">
        <v>2024</v>
      </c>
      <c r="G97" s="62" t="s">
        <v>2434</v>
      </c>
      <c r="H97" s="27"/>
      <c r="I97" s="43"/>
      <c r="J97" s="27"/>
      <c r="K97" s="27" t="s">
        <v>4</v>
      </c>
      <c r="L97" s="27" t="s">
        <v>9</v>
      </c>
      <c r="M97" s="27" t="s">
        <v>18</v>
      </c>
      <c r="N97" s="37">
        <f ca="1">+IF(Tabla225[[#This Row],[DÍAS PENDIENTES DE EJECUCIÓN]]&lt;=0,1,($Q$1-Tabla225[[#This Row],[FECHA ACTA DE INICIO]])/(Tabla225[[#This Row],[FECHA DE TERMINACIÓN  DEL CONTRATO ]]-Tabla225[[#This Row],[FECHA ACTA DE INICIO]]))</f>
        <v>1</v>
      </c>
      <c r="O97" s="10">
        <v>13902900</v>
      </c>
      <c r="P97" s="6">
        <v>45352</v>
      </c>
      <c r="Q97" s="27" t="s">
        <v>1966</v>
      </c>
      <c r="R97" s="9">
        <f ca="1">+IF(Tabla225[[#This Row],[ESTADO ACTUAL DEL CONTRATO ]]="LIQUIDADO","OK",Tabla225[[#This Row],[FECHA DE TERMINACIÓN  DEL CONTRATO ]]-$Q$1)</f>
        <v>-85</v>
      </c>
      <c r="S97" s="7">
        <v>45412</v>
      </c>
      <c r="T97" s="27"/>
      <c r="U97" s="29"/>
      <c r="V97" s="29"/>
      <c r="W97" s="49"/>
      <c r="X97" s="27" t="s">
        <v>2464</v>
      </c>
      <c r="Y97" s="27" t="s">
        <v>2465</v>
      </c>
      <c r="Z97" s="4" t="s">
        <v>2453</v>
      </c>
      <c r="AA97" s="4" t="s">
        <v>2452</v>
      </c>
      <c r="AB97" s="27"/>
      <c r="AC97" s="27"/>
      <c r="AD97" s="27"/>
      <c r="AE97" s="27"/>
      <c r="AF97" s="4" t="s">
        <v>99</v>
      </c>
      <c r="AG97" s="57" t="s">
        <v>2466</v>
      </c>
      <c r="AH97" s="4" t="s">
        <v>99</v>
      </c>
      <c r="AI97" s="6">
        <v>45352</v>
      </c>
      <c r="AJ97" s="29"/>
      <c r="AK97" s="6">
        <f>+Tabla225[[#This Row],[FECHA DE TERMINACIÓN  DEL CONTRATO ]]+120</f>
        <v>45532</v>
      </c>
      <c r="AL97" s="6">
        <f>+Tabla225[[#This Row],[OPORTUNIDAD PARA LIQUIDADAR BILATERALMENTE]]+60</f>
        <v>45592</v>
      </c>
      <c r="AM97" s="6">
        <f>+Tabla225[[#This Row],[OPORTUNIDAD PARA LIQUIDAR UNILATERALMENTE]]+720</f>
        <v>46312</v>
      </c>
      <c r="AN97" s="27"/>
    </row>
    <row r="98" spans="1:40" ht="32.450000000000003" customHeight="1" x14ac:dyDescent="0.25">
      <c r="A98" s="59" t="s">
        <v>86</v>
      </c>
      <c r="B98" s="59" t="s">
        <v>2467</v>
      </c>
      <c r="C98" s="7">
        <v>45352</v>
      </c>
      <c r="D98" s="60" t="s">
        <v>2092</v>
      </c>
      <c r="E98" s="59">
        <v>1152452537</v>
      </c>
      <c r="F98" s="5" t="s">
        <v>2468</v>
      </c>
      <c r="G98" s="68" t="s">
        <v>2435</v>
      </c>
      <c r="H98" s="1"/>
      <c r="I98" s="73"/>
      <c r="J98" s="1"/>
      <c r="K98" s="27" t="s">
        <v>4</v>
      </c>
      <c r="L98" s="27" t="s">
        <v>9</v>
      </c>
      <c r="M98" s="27" t="s">
        <v>36</v>
      </c>
      <c r="N98" s="37">
        <f ca="1">+IF(Tabla225[[#This Row],[DÍAS PENDIENTES DE EJECUCIÓN]]&lt;=0,1,($Q$1-Tabla225[[#This Row],[FECHA ACTA DE INICIO]])/(Tabla225[[#This Row],[FECHA DE TERMINACIÓN  DEL CONTRATO ]]-Tabla225[[#This Row],[FECHA ACTA DE INICIO]]))</f>
        <v>0.79234972677595628</v>
      </c>
      <c r="O98" s="55">
        <v>23846010</v>
      </c>
      <c r="P98" s="6">
        <v>45352</v>
      </c>
      <c r="Q98" s="27" t="s">
        <v>2469</v>
      </c>
      <c r="R98" s="9">
        <f ca="1">+IF(Tabla225[[#This Row],[ESTADO ACTUAL DEL CONTRATO ]]="LIQUIDADO","OK",Tabla225[[#This Row],[FECHA DE TERMINACIÓN  DEL CONTRATO ]]-$Q$1)</f>
        <v>38</v>
      </c>
      <c r="S98" s="7">
        <v>45535</v>
      </c>
      <c r="T98" s="7">
        <v>45443</v>
      </c>
      <c r="U98" s="1"/>
      <c r="V98" s="1"/>
      <c r="W98" s="1"/>
      <c r="X98" s="27" t="s">
        <v>2464</v>
      </c>
      <c r="Y98" s="4" t="s">
        <v>2202</v>
      </c>
      <c r="Z98" s="5" t="s">
        <v>101</v>
      </c>
      <c r="AA98" s="5" t="s">
        <v>2383</v>
      </c>
      <c r="AB98" s="1"/>
      <c r="AC98" s="1"/>
      <c r="AD98" s="1"/>
      <c r="AE98" s="1"/>
      <c r="AF98" s="4" t="s">
        <v>99</v>
      </c>
      <c r="AG98" s="57" t="s">
        <v>2470</v>
      </c>
      <c r="AH98" s="4" t="s">
        <v>99</v>
      </c>
      <c r="AI98" s="6">
        <v>45352</v>
      </c>
      <c r="AJ98" s="1"/>
      <c r="AK98" s="6">
        <f>+Tabla225[[#This Row],[FECHA DE TERMINACIÓN  DEL CONTRATO ]]+120</f>
        <v>45655</v>
      </c>
      <c r="AL98" s="6">
        <f>+Tabla225[[#This Row],[OPORTUNIDAD PARA LIQUIDADAR BILATERALMENTE]]+60</f>
        <v>45715</v>
      </c>
      <c r="AM98" s="6">
        <f>+Tabla225[[#This Row],[OPORTUNIDAD PARA LIQUIDAR UNILATERALMENTE]]+720</f>
        <v>46435</v>
      </c>
      <c r="AN98" s="1"/>
    </row>
    <row r="99" spans="1:40" ht="32.450000000000003" customHeight="1" x14ac:dyDescent="0.25">
      <c r="A99" s="59" t="s">
        <v>86</v>
      </c>
      <c r="B99" s="59" t="s">
        <v>2471</v>
      </c>
      <c r="C99" s="7">
        <v>45352</v>
      </c>
      <c r="D99" s="60" t="s">
        <v>734</v>
      </c>
      <c r="E99" s="59">
        <v>21853748</v>
      </c>
      <c r="F99" s="5" t="s">
        <v>2468</v>
      </c>
      <c r="G99" s="62" t="s">
        <v>2438</v>
      </c>
      <c r="H99" s="1"/>
      <c r="I99" s="73"/>
      <c r="J99" s="1"/>
      <c r="K99" s="27" t="s">
        <v>4</v>
      </c>
      <c r="L99" s="27" t="s">
        <v>9</v>
      </c>
      <c r="M99" s="27" t="s">
        <v>6</v>
      </c>
      <c r="N99" s="37">
        <f ca="1">+IF(Tabla225[[#This Row],[DÍAS PENDIENTES DE EJECUCIÓN]]&lt;=0,1,($Q$1-Tabla225[[#This Row],[FECHA ACTA DE INICIO]])/(Tabla225[[#This Row],[FECHA DE TERMINACIÓN  DEL CONTRATO ]]-Tabla225[[#This Row],[FECHA ACTA DE INICIO]]))</f>
        <v>0.47540983606557374</v>
      </c>
      <c r="O99" s="63">
        <v>39743350</v>
      </c>
      <c r="P99" s="6">
        <v>45352</v>
      </c>
      <c r="Q99" s="4" t="s">
        <v>1986</v>
      </c>
      <c r="R99" s="9">
        <f ca="1">+IF(Tabla225[[#This Row],[ESTADO ACTUAL DEL CONTRATO ]]="LIQUIDADO","OK",Tabla225[[#This Row],[FECHA DE TERMINACIÓN  DEL CONTRATO ]]-$Q$1)</f>
        <v>160</v>
      </c>
      <c r="S99" s="6">
        <v>45657</v>
      </c>
      <c r="T99" s="1"/>
      <c r="U99" s="1"/>
      <c r="V99" s="1"/>
      <c r="W99" s="1"/>
      <c r="X99" s="27" t="s">
        <v>2464</v>
      </c>
      <c r="Y99" s="4" t="s">
        <v>2202</v>
      </c>
      <c r="Z99" s="5" t="s">
        <v>101</v>
      </c>
      <c r="AB99" s="1"/>
      <c r="AC99" s="1"/>
      <c r="AD99" s="1"/>
      <c r="AE99" s="1"/>
      <c r="AF99" s="4" t="s">
        <v>99</v>
      </c>
      <c r="AG99" s="57" t="s">
        <v>2472</v>
      </c>
      <c r="AH99" s="4" t="s">
        <v>99</v>
      </c>
      <c r="AI99" s="6">
        <v>45352</v>
      </c>
      <c r="AJ99" s="1"/>
      <c r="AK99" s="6">
        <f>+Tabla225[[#This Row],[FECHA DE TERMINACIÓN  DEL CONTRATO ]]+120</f>
        <v>45777</v>
      </c>
      <c r="AL99" s="6">
        <f>+Tabla225[[#This Row],[OPORTUNIDAD PARA LIQUIDADAR BILATERALMENTE]]+60</f>
        <v>45837</v>
      </c>
      <c r="AM99" s="6">
        <f>+Tabla225[[#This Row],[OPORTUNIDAD PARA LIQUIDAR UNILATERALMENTE]]+720</f>
        <v>46557</v>
      </c>
      <c r="AN99" s="1"/>
    </row>
    <row r="100" spans="1:40" ht="32.450000000000003" customHeight="1" x14ac:dyDescent="0.25">
      <c r="A100" s="60" t="s">
        <v>86</v>
      </c>
      <c r="B100" s="59" t="s">
        <v>2473</v>
      </c>
      <c r="C100" s="7">
        <v>45352</v>
      </c>
      <c r="D100" s="60" t="s">
        <v>2199</v>
      </c>
      <c r="E100" s="59">
        <v>1214729156</v>
      </c>
      <c r="F100" s="5" t="s">
        <v>2028</v>
      </c>
      <c r="G100" s="68" t="s">
        <v>2439</v>
      </c>
      <c r="H100" s="1"/>
      <c r="I100" s="73"/>
      <c r="J100" s="1"/>
      <c r="K100" s="27" t="s">
        <v>4</v>
      </c>
      <c r="L100" s="27" t="s">
        <v>9</v>
      </c>
      <c r="M100" s="27" t="s">
        <v>18</v>
      </c>
      <c r="N100" s="37">
        <f ca="1">+IF(Tabla225[[#This Row],[DÍAS PENDIENTES DE EJECUCIÓN]]&lt;=0,1,($Q$1-Tabla225[[#This Row],[FECHA ACTA DE INICIO]])/(Tabla225[[#This Row],[FECHA DE TERMINACIÓN  DEL CONTRATO ]]-Tabla225[[#This Row],[FECHA ACTA DE INICIO]]))</f>
        <v>1</v>
      </c>
      <c r="O100" s="55">
        <v>6631512</v>
      </c>
      <c r="P100" s="6">
        <v>45352</v>
      </c>
      <c r="Q100" s="27" t="s">
        <v>1966</v>
      </c>
      <c r="R100" s="9">
        <f ca="1">+IF(Tabla225[[#This Row],[ESTADO ACTUAL DEL CONTRATO ]]="LIQUIDADO","OK",Tabla225[[#This Row],[FECHA DE TERMINACIÓN  DEL CONTRATO ]]-$Q$1)</f>
        <v>-85</v>
      </c>
      <c r="S100" s="7">
        <v>45412</v>
      </c>
      <c r="T100" s="1"/>
      <c r="U100" s="1"/>
      <c r="V100" s="1"/>
      <c r="W100" s="1"/>
      <c r="X100" s="27" t="s">
        <v>2464</v>
      </c>
      <c r="Y100" s="4" t="s">
        <v>2474</v>
      </c>
      <c r="Z100" s="5" t="s">
        <v>101</v>
      </c>
      <c r="AA100" s="5" t="s">
        <v>151</v>
      </c>
      <c r="AB100" s="1"/>
      <c r="AC100" s="1"/>
      <c r="AD100" s="1"/>
      <c r="AE100" s="1"/>
      <c r="AF100" s="4" t="s">
        <v>99</v>
      </c>
      <c r="AG100" s="57" t="s">
        <v>2475</v>
      </c>
      <c r="AH100" s="4" t="s">
        <v>99</v>
      </c>
      <c r="AI100" s="6">
        <v>45352</v>
      </c>
      <c r="AJ100" s="1"/>
      <c r="AK100" s="6">
        <f>+Tabla225[[#This Row],[FECHA DE TERMINACIÓN  DEL CONTRATO ]]+120</f>
        <v>45532</v>
      </c>
      <c r="AL100" s="6">
        <f>+Tabla225[[#This Row],[OPORTUNIDAD PARA LIQUIDADAR BILATERALMENTE]]+60</f>
        <v>45592</v>
      </c>
      <c r="AM100" s="6">
        <f>+Tabla225[[#This Row],[OPORTUNIDAD PARA LIQUIDAR UNILATERALMENTE]]+720</f>
        <v>46312</v>
      </c>
      <c r="AN100" s="1"/>
    </row>
    <row r="101" spans="1:40" ht="32.450000000000003" customHeight="1" x14ac:dyDescent="0.25">
      <c r="A101" s="60" t="s">
        <v>86</v>
      </c>
      <c r="B101" s="53" t="s">
        <v>2476</v>
      </c>
      <c r="C101" s="7">
        <v>45350</v>
      </c>
      <c r="D101" s="32" t="s">
        <v>2477</v>
      </c>
      <c r="E101" s="70">
        <v>901678126</v>
      </c>
      <c r="F101" s="27" t="s">
        <v>2478</v>
      </c>
      <c r="G101" s="27" t="s">
        <v>2479</v>
      </c>
      <c r="H101" s="27"/>
      <c r="I101" s="43"/>
      <c r="J101" s="27"/>
      <c r="K101" s="27" t="s">
        <v>16</v>
      </c>
      <c r="L101" s="27" t="s">
        <v>9</v>
      </c>
      <c r="M101" s="27" t="s">
        <v>6</v>
      </c>
      <c r="N101" s="37">
        <f ca="1">+IF(Tabla225[[#This Row],[DÍAS PENDIENTES DE EJECUCIÓN]]&lt;=0,1,($Q$1-Tabla225[[#This Row],[FECHA ACTA DE INICIO]])/(Tabla225[[#This Row],[FECHA DE TERMINACIÓN  DEL CONTRATO ]]-Tabla225[[#This Row],[FECHA ACTA DE INICIO]]))</f>
        <v>0.46843853820598008</v>
      </c>
      <c r="O101" s="54">
        <v>139336400.56</v>
      </c>
      <c r="P101" s="7">
        <v>45356</v>
      </c>
      <c r="Q101" s="4" t="s">
        <v>1986</v>
      </c>
      <c r="R101" s="9">
        <f ca="1">+IF(Tabla225[[#This Row],[ESTADO ACTUAL DEL CONTRATO ]]="LIQUIDADO","OK",Tabla225[[#This Row],[FECHA DE TERMINACIÓN  DEL CONTRATO ]]-$Q$1)</f>
        <v>160</v>
      </c>
      <c r="S101" s="6">
        <v>45657</v>
      </c>
      <c r="T101" s="27"/>
      <c r="U101" s="29"/>
      <c r="V101" s="29"/>
      <c r="W101" s="49"/>
      <c r="X101" s="27" t="s">
        <v>2286</v>
      </c>
      <c r="Y101" s="27" t="s">
        <v>46</v>
      </c>
      <c r="Z101" s="5" t="s">
        <v>101</v>
      </c>
      <c r="AA101" s="27" t="s">
        <v>2382</v>
      </c>
      <c r="AB101" s="27"/>
      <c r="AC101" s="27"/>
      <c r="AD101" s="27"/>
      <c r="AE101" s="27"/>
      <c r="AF101" s="4" t="s">
        <v>99</v>
      </c>
      <c r="AG101" s="30" t="s">
        <v>2480</v>
      </c>
      <c r="AH101" s="4" t="s">
        <v>99</v>
      </c>
      <c r="AJ101" s="29"/>
      <c r="AK101" s="6">
        <f>+Tabla225[[#This Row],[FECHA DE TERMINACIÓN  DEL CONTRATO ]]+120</f>
        <v>45777</v>
      </c>
      <c r="AL101" s="6">
        <f>+Tabla225[[#This Row],[OPORTUNIDAD PARA LIQUIDADAR BILATERALMENTE]]+60</f>
        <v>45837</v>
      </c>
      <c r="AM101" s="6">
        <f>+Tabla225[[#This Row],[OPORTUNIDAD PARA LIQUIDAR UNILATERALMENTE]]+720</f>
        <v>46557</v>
      </c>
      <c r="AN101" s="27"/>
    </row>
    <row r="102" spans="1:40" ht="32.450000000000003" customHeight="1" x14ac:dyDescent="0.25">
      <c r="A102" s="60" t="s">
        <v>86</v>
      </c>
      <c r="B102" s="60" t="s">
        <v>2396</v>
      </c>
      <c r="C102" s="7">
        <v>45352</v>
      </c>
      <c r="D102" s="60" t="s">
        <v>725</v>
      </c>
      <c r="E102" s="59">
        <v>1152198407</v>
      </c>
      <c r="F102" s="5" t="s">
        <v>1955</v>
      </c>
      <c r="G102" s="5" t="s">
        <v>2352</v>
      </c>
      <c r="H102" s="1"/>
      <c r="I102" s="73"/>
      <c r="J102" s="1"/>
      <c r="K102" s="5" t="s">
        <v>4</v>
      </c>
      <c r="L102" s="5" t="s">
        <v>9</v>
      </c>
      <c r="M102" s="5" t="s">
        <v>6</v>
      </c>
      <c r="N102" s="37">
        <f ca="1">+IF(Tabla225[[#This Row],[DÍAS PENDIENTES DE EJECUCIÓN]]&lt;=0,1,($Q$1-Tabla225[[#This Row],[FECHA ACTA DE INICIO]])/(Tabla225[[#This Row],[FECHA DE TERMINACIÓN  DEL CONTRATO ]]-Tabla225[[#This Row],[FECHA ACTA DE INICIO]]))</f>
        <v>0.47540983606557374</v>
      </c>
      <c r="O102" s="55">
        <v>49918180</v>
      </c>
      <c r="P102" s="6">
        <v>45352</v>
      </c>
      <c r="Q102" s="4" t="s">
        <v>1986</v>
      </c>
      <c r="R102" s="9">
        <f ca="1">+IF(Tabla225[[#This Row],[ESTADO ACTUAL DEL CONTRATO ]]="LIQUIDADO","OK",Tabla225[[#This Row],[FECHA DE TERMINACIÓN  DEL CONTRATO ]]-$Q$1)</f>
        <v>160</v>
      </c>
      <c r="S102" s="6">
        <v>45657</v>
      </c>
      <c r="T102" s="1"/>
      <c r="U102" s="1"/>
      <c r="V102" s="1"/>
      <c r="W102" s="1"/>
      <c r="X102" s="4" t="s">
        <v>2286</v>
      </c>
      <c r="Y102" s="4" t="s">
        <v>15</v>
      </c>
      <c r="Z102" s="5" t="s">
        <v>101</v>
      </c>
      <c r="AA102" s="5" t="s">
        <v>2399</v>
      </c>
      <c r="AB102" s="1"/>
      <c r="AC102" s="1"/>
      <c r="AD102" s="1"/>
      <c r="AE102" s="1"/>
      <c r="AF102" s="4" t="s">
        <v>99</v>
      </c>
      <c r="AG102" s="57" t="s">
        <v>2400</v>
      </c>
      <c r="AH102" s="4" t="s">
        <v>99</v>
      </c>
      <c r="AI102" s="6">
        <v>45352</v>
      </c>
      <c r="AJ102" s="1"/>
      <c r="AK102" s="6">
        <f>+Tabla225[[#This Row],[FECHA DE TERMINACIÓN  DEL CONTRATO ]]+120</f>
        <v>45777</v>
      </c>
      <c r="AL102" s="6">
        <f>+Tabla225[[#This Row],[OPORTUNIDAD PARA LIQUIDADAR BILATERALMENTE]]+60</f>
        <v>45837</v>
      </c>
      <c r="AM102" s="6">
        <f>+Tabla225[[#This Row],[OPORTUNIDAD PARA LIQUIDAR UNILATERALMENTE]]+720</f>
        <v>46557</v>
      </c>
      <c r="AN102" s="1"/>
    </row>
    <row r="103" spans="1:40" ht="32.450000000000003" customHeight="1" x14ac:dyDescent="0.25">
      <c r="A103" s="59" t="s">
        <v>86</v>
      </c>
      <c r="B103" s="59" t="s">
        <v>2406</v>
      </c>
      <c r="C103" s="7">
        <v>45352</v>
      </c>
      <c r="D103" s="60" t="s">
        <v>483</v>
      </c>
      <c r="E103" s="4">
        <v>1152209295</v>
      </c>
      <c r="F103" s="27" t="s">
        <v>2481</v>
      </c>
      <c r="G103" s="5" t="s">
        <v>2355</v>
      </c>
      <c r="H103" s="27"/>
      <c r="I103" s="43"/>
      <c r="J103" s="27"/>
      <c r="K103" s="27" t="s">
        <v>4</v>
      </c>
      <c r="L103" s="27" t="s">
        <v>9</v>
      </c>
      <c r="M103" s="27" t="s">
        <v>6</v>
      </c>
      <c r="N103" s="37">
        <f ca="1">+IF(Tabla225[[#This Row],[DÍAS PENDIENTES DE EJECUCIÓN]]&lt;=0,1,($Q$1-Tabla225[[#This Row],[FECHA ACTA DE INICIO]])/(Tabla225[[#This Row],[FECHA DE TERMINACIÓN  DEL CONTRATO ]]-Tabla225[[#This Row],[FECHA ACTA DE INICIO]]))</f>
        <v>0.47540983606557374</v>
      </c>
      <c r="O103" s="10">
        <v>56676870</v>
      </c>
      <c r="P103" s="6">
        <v>45352</v>
      </c>
      <c r="Q103" s="4" t="s">
        <v>1986</v>
      </c>
      <c r="R103" s="9">
        <f ca="1">+IF(Tabla225[[#This Row],[ESTADO ACTUAL DEL CONTRATO ]]="LIQUIDADO","OK",Tabla225[[#This Row],[FECHA DE TERMINACIÓN  DEL CONTRATO ]]-$Q$1)</f>
        <v>160</v>
      </c>
      <c r="S103" s="6">
        <v>45657</v>
      </c>
      <c r="T103" s="27"/>
      <c r="U103" s="29"/>
      <c r="V103" s="29"/>
      <c r="W103" s="49"/>
      <c r="X103" s="4" t="s">
        <v>2286</v>
      </c>
      <c r="Y103" s="27" t="s">
        <v>2211</v>
      </c>
      <c r="Z103" s="4" t="s">
        <v>2453</v>
      </c>
      <c r="AA103" s="27" t="s">
        <v>2336</v>
      </c>
      <c r="AB103" s="27"/>
      <c r="AC103" s="27"/>
      <c r="AD103" s="27"/>
      <c r="AE103" s="27"/>
      <c r="AF103" s="4" t="s">
        <v>99</v>
      </c>
      <c r="AG103" s="57" t="s">
        <v>2482</v>
      </c>
      <c r="AH103" s="4" t="s">
        <v>99</v>
      </c>
      <c r="AI103" s="6">
        <v>45352</v>
      </c>
      <c r="AJ103" s="29"/>
      <c r="AK103" s="6">
        <f>+Tabla225[[#This Row],[FECHA DE TERMINACIÓN  DEL CONTRATO ]]+120</f>
        <v>45777</v>
      </c>
      <c r="AL103" s="6">
        <f>+Tabla225[[#This Row],[OPORTUNIDAD PARA LIQUIDADAR BILATERALMENTE]]+60</f>
        <v>45837</v>
      </c>
      <c r="AM103" s="6">
        <f>+Tabla225[[#This Row],[OPORTUNIDAD PARA LIQUIDAR UNILATERALMENTE]]+720</f>
        <v>46557</v>
      </c>
      <c r="AN103" s="27"/>
    </row>
    <row r="104" spans="1:40" ht="32.450000000000003" customHeight="1" x14ac:dyDescent="0.25">
      <c r="A104" s="59" t="s">
        <v>86</v>
      </c>
      <c r="B104" s="59" t="s">
        <v>2407</v>
      </c>
      <c r="C104" s="7">
        <v>45352</v>
      </c>
      <c r="D104" s="66" t="s">
        <v>2227</v>
      </c>
      <c r="E104" s="4">
        <v>1152200258</v>
      </c>
      <c r="F104" s="27" t="s">
        <v>1982</v>
      </c>
      <c r="G104" s="5" t="s">
        <v>2356</v>
      </c>
      <c r="H104" s="27"/>
      <c r="I104" s="43"/>
      <c r="J104" s="27"/>
      <c r="K104" s="27" t="s">
        <v>4</v>
      </c>
      <c r="L104" s="27" t="s">
        <v>9</v>
      </c>
      <c r="M104" s="27" t="s">
        <v>6</v>
      </c>
      <c r="N104" s="37">
        <f ca="1">+IF(Tabla225[[#This Row],[DÍAS PENDIENTES DE EJECUCIÓN]]&lt;=0,1,($Q$1-Tabla225[[#This Row],[FECHA ACTA DE INICIO]])/(Tabla225[[#This Row],[FECHA DE TERMINACIÓN  DEL CONTRATO ]]-Tabla225[[#This Row],[FECHA ACTA DE INICIO]]))</f>
        <v>0.47540983606557374</v>
      </c>
      <c r="O104" s="10">
        <v>56676870</v>
      </c>
      <c r="P104" s="6">
        <v>45352</v>
      </c>
      <c r="Q104" s="4" t="s">
        <v>1986</v>
      </c>
      <c r="R104" s="9">
        <f ca="1">+IF(Tabla225[[#This Row],[ESTADO ACTUAL DEL CONTRATO ]]="LIQUIDADO","OK",Tabla225[[#This Row],[FECHA DE TERMINACIÓN  DEL CONTRATO ]]-$Q$1)</f>
        <v>160</v>
      </c>
      <c r="S104" s="6">
        <v>45657</v>
      </c>
      <c r="T104" s="27"/>
      <c r="U104" s="29"/>
      <c r="V104" s="29"/>
      <c r="W104" s="49"/>
      <c r="X104" s="27" t="s">
        <v>2341</v>
      </c>
      <c r="Y104" s="27" t="s">
        <v>2386</v>
      </c>
      <c r="Z104" s="29" t="s">
        <v>2453</v>
      </c>
      <c r="AA104" s="27" t="s">
        <v>2336</v>
      </c>
      <c r="AB104" s="27"/>
      <c r="AC104" s="27"/>
      <c r="AD104" s="27"/>
      <c r="AE104" s="27"/>
      <c r="AF104" s="4" t="s">
        <v>99</v>
      </c>
      <c r="AG104" s="57" t="s">
        <v>2483</v>
      </c>
      <c r="AH104" s="4" t="s">
        <v>99</v>
      </c>
      <c r="AI104" s="6">
        <v>45352</v>
      </c>
      <c r="AJ104" s="29"/>
      <c r="AK104" s="6">
        <f>+Tabla225[[#This Row],[FECHA DE TERMINACIÓN  DEL CONTRATO ]]+120</f>
        <v>45777</v>
      </c>
      <c r="AL104" s="6">
        <f>+Tabla225[[#This Row],[OPORTUNIDAD PARA LIQUIDADAR BILATERALMENTE]]+60</f>
        <v>45837</v>
      </c>
      <c r="AM104" s="6">
        <f>+Tabla225[[#This Row],[OPORTUNIDAD PARA LIQUIDAR UNILATERALMENTE]]+720</f>
        <v>46557</v>
      </c>
      <c r="AN104" s="27"/>
    </row>
    <row r="105" spans="1:40" ht="32.450000000000003" customHeight="1" x14ac:dyDescent="0.25">
      <c r="A105" s="59" t="s">
        <v>86</v>
      </c>
      <c r="B105" s="59" t="s">
        <v>2408</v>
      </c>
      <c r="C105" s="7">
        <v>45352</v>
      </c>
      <c r="D105" s="60" t="s">
        <v>2239</v>
      </c>
      <c r="E105" s="4">
        <v>1152217557</v>
      </c>
      <c r="F105" s="27" t="s">
        <v>2484</v>
      </c>
      <c r="G105" s="5" t="s">
        <v>2357</v>
      </c>
      <c r="H105" s="27"/>
      <c r="I105" s="43"/>
      <c r="J105" s="27"/>
      <c r="K105" s="27" t="s">
        <v>4</v>
      </c>
      <c r="L105" s="27" t="s">
        <v>9</v>
      </c>
      <c r="M105" s="27" t="s">
        <v>18</v>
      </c>
      <c r="N105" s="37">
        <f ca="1">+IF(Tabla225[[#This Row],[DÍAS PENDIENTES DE EJECUCIÓN]]&lt;=0,1,($Q$1-Tabla225[[#This Row],[FECHA ACTA DE INICIO]])/(Tabla225[[#This Row],[FECHA DE TERMINACIÓN  DEL CONTRATO ]]-Tabla225[[#This Row],[FECHA ACTA DE INICIO]]))</f>
        <v>1</v>
      </c>
      <c r="O105" s="10">
        <v>19967272</v>
      </c>
      <c r="P105" s="6">
        <v>45352</v>
      </c>
      <c r="Q105" s="27" t="s">
        <v>2461</v>
      </c>
      <c r="R105" s="9">
        <f ca="1">+IF(Tabla225[[#This Row],[ESTADO ACTUAL DEL CONTRATO ]]="LIQUIDADO","OK",Tabla225[[#This Row],[FECHA DE TERMINACIÓN  DEL CONTRATO ]]-$Q$1)</f>
        <v>-24</v>
      </c>
      <c r="S105" s="7">
        <v>45473</v>
      </c>
      <c r="T105" s="27"/>
      <c r="U105" s="29"/>
      <c r="V105" s="29"/>
      <c r="W105" s="49"/>
      <c r="X105" s="27" t="s">
        <v>2286</v>
      </c>
      <c r="Y105" s="27" t="s">
        <v>11</v>
      </c>
      <c r="Z105" s="29" t="s">
        <v>2453</v>
      </c>
      <c r="AA105" s="27"/>
      <c r="AB105" s="27"/>
      <c r="AC105" s="27"/>
      <c r="AD105" s="27"/>
      <c r="AE105" s="27"/>
      <c r="AF105" s="4" t="s">
        <v>99</v>
      </c>
      <c r="AG105" s="57" t="s">
        <v>2485</v>
      </c>
      <c r="AH105" s="4" t="s">
        <v>99</v>
      </c>
      <c r="AI105" s="6">
        <v>45352</v>
      </c>
      <c r="AJ105" s="29"/>
      <c r="AK105" s="6">
        <f>+Tabla225[[#This Row],[FECHA DE TERMINACIÓN  DEL CONTRATO ]]+120</f>
        <v>45593</v>
      </c>
      <c r="AL105" s="6">
        <f>+Tabla225[[#This Row],[OPORTUNIDAD PARA LIQUIDADAR BILATERALMENTE]]+60</f>
        <v>45653</v>
      </c>
      <c r="AM105" s="6">
        <f>+Tabla225[[#This Row],[OPORTUNIDAD PARA LIQUIDAR UNILATERALMENTE]]+720</f>
        <v>46373</v>
      </c>
      <c r="AN105" s="27"/>
    </row>
    <row r="106" spans="1:40" ht="32.450000000000003" customHeight="1" x14ac:dyDescent="0.25">
      <c r="A106" s="59" t="s">
        <v>86</v>
      </c>
      <c r="B106" s="59" t="s">
        <v>2409</v>
      </c>
      <c r="C106" s="7">
        <v>45352</v>
      </c>
      <c r="D106" s="60" t="s">
        <v>1940</v>
      </c>
      <c r="E106" s="4">
        <v>43922875</v>
      </c>
      <c r="F106" s="27" t="s">
        <v>2013</v>
      </c>
      <c r="G106" s="5" t="s">
        <v>2358</v>
      </c>
      <c r="H106" s="27"/>
      <c r="I106" s="43"/>
      <c r="J106" s="27"/>
      <c r="K106" s="27" t="s">
        <v>4</v>
      </c>
      <c r="L106" s="27" t="s">
        <v>9</v>
      </c>
      <c r="M106" s="27" t="s">
        <v>6</v>
      </c>
      <c r="N106" s="37">
        <f ca="1">+IF(Tabla225[[#This Row],[DÍAS PENDIENTES DE EJECUCIÓN]]&lt;=0,1,($Q$1-Tabla225[[#This Row],[FECHA ACTA DE INICIO]])/(Tabla225[[#This Row],[FECHA DE TERMINACIÓN  DEL CONTRATO ]]-Tabla225[[#This Row],[FECHA ACTA DE INICIO]]))</f>
        <v>0.47540983606557374</v>
      </c>
      <c r="O106" s="10">
        <v>66990220</v>
      </c>
      <c r="P106" s="6">
        <v>45352</v>
      </c>
      <c r="Q106" s="27" t="s">
        <v>1986</v>
      </c>
      <c r="R106" s="9">
        <f ca="1">+IF(Tabla225[[#This Row],[ESTADO ACTUAL DEL CONTRATO ]]="LIQUIDADO","OK",Tabla225[[#This Row],[FECHA DE TERMINACIÓN  DEL CONTRATO ]]-$Q$1)</f>
        <v>160</v>
      </c>
      <c r="S106" s="6">
        <v>45657</v>
      </c>
      <c r="T106" s="27"/>
      <c r="U106" s="29"/>
      <c r="V106" s="29"/>
      <c r="W106" s="49"/>
      <c r="X106" s="27" t="s">
        <v>2286</v>
      </c>
      <c r="Y106" s="27" t="s">
        <v>2486</v>
      </c>
      <c r="Z106" s="5" t="s">
        <v>101</v>
      </c>
      <c r="AA106" s="27" t="s">
        <v>2336</v>
      </c>
      <c r="AB106" s="27"/>
      <c r="AC106" s="27"/>
      <c r="AD106" s="27"/>
      <c r="AE106" s="27"/>
      <c r="AF106" s="4" t="s">
        <v>99</v>
      </c>
      <c r="AG106" s="57" t="s">
        <v>2487</v>
      </c>
      <c r="AH106" s="4" t="s">
        <v>99</v>
      </c>
      <c r="AI106" s="6">
        <v>45352</v>
      </c>
      <c r="AJ106" s="29"/>
      <c r="AK106" s="6">
        <f>+Tabla225[[#This Row],[FECHA DE TERMINACIÓN  DEL CONTRATO ]]+120</f>
        <v>45777</v>
      </c>
      <c r="AL106" s="6">
        <f>+Tabla225[[#This Row],[OPORTUNIDAD PARA LIQUIDADAR BILATERALMENTE]]+60</f>
        <v>45837</v>
      </c>
      <c r="AM106" s="6">
        <f>+Tabla225[[#This Row],[OPORTUNIDAD PARA LIQUIDAR UNILATERALMENTE]]+720</f>
        <v>46557</v>
      </c>
      <c r="AN106" s="27"/>
    </row>
    <row r="107" spans="1:40" ht="32.450000000000003" customHeight="1" x14ac:dyDescent="0.25">
      <c r="A107" s="59" t="s">
        <v>86</v>
      </c>
      <c r="B107" s="59" t="s">
        <v>2410</v>
      </c>
      <c r="C107" s="7">
        <v>45352</v>
      </c>
      <c r="D107" s="60" t="s">
        <v>151</v>
      </c>
      <c r="E107" s="4">
        <v>1128406377</v>
      </c>
      <c r="F107" s="27" t="s">
        <v>2020</v>
      </c>
      <c r="G107" s="5" t="s">
        <v>2359</v>
      </c>
      <c r="H107" s="27"/>
      <c r="I107" s="43"/>
      <c r="J107" s="27"/>
      <c r="K107" s="27" t="s">
        <v>4</v>
      </c>
      <c r="L107" s="27" t="s">
        <v>9</v>
      </c>
      <c r="M107" s="27" t="s">
        <v>6</v>
      </c>
      <c r="N107" s="37">
        <f ca="1">+IF(Tabla225[[#This Row],[DÍAS PENDIENTES DE EJECUCIÓN]]&lt;=0,1,($Q$1-Tabla225[[#This Row],[FECHA ACTA DE INICIO]])/(Tabla225[[#This Row],[FECHA DE TERMINACIÓN  DEL CONTRATO ]]-Tabla225[[#This Row],[FECHA ACTA DE INICIO]]))</f>
        <v>0.47540983606557374</v>
      </c>
      <c r="O107" s="10">
        <v>69514500</v>
      </c>
      <c r="P107" s="6">
        <v>45352</v>
      </c>
      <c r="Q107" s="27" t="s">
        <v>1986</v>
      </c>
      <c r="R107" s="9">
        <f ca="1">+IF(Tabla225[[#This Row],[ESTADO ACTUAL DEL CONTRATO ]]="LIQUIDADO","OK",Tabla225[[#This Row],[FECHA DE TERMINACIÓN  DEL CONTRATO ]]-$Q$1)</f>
        <v>160</v>
      </c>
      <c r="S107" s="6">
        <v>45657</v>
      </c>
      <c r="T107" s="27"/>
      <c r="U107" s="29"/>
      <c r="V107" s="29"/>
      <c r="W107" s="49"/>
      <c r="X107" s="27" t="s">
        <v>2286</v>
      </c>
      <c r="Y107" s="27" t="s">
        <v>2474</v>
      </c>
      <c r="Z107" s="5" t="s">
        <v>101</v>
      </c>
      <c r="AA107" s="27"/>
      <c r="AB107" s="27"/>
      <c r="AC107" s="27"/>
      <c r="AD107" s="27"/>
      <c r="AE107" s="27"/>
      <c r="AF107" s="4" t="s">
        <v>99</v>
      </c>
      <c r="AG107" s="57" t="s">
        <v>2488</v>
      </c>
      <c r="AH107" s="4" t="s">
        <v>99</v>
      </c>
      <c r="AI107" s="6">
        <v>45352</v>
      </c>
      <c r="AJ107" s="29"/>
      <c r="AK107" s="6">
        <f>+Tabla225[[#This Row],[FECHA DE TERMINACIÓN  DEL CONTRATO ]]+120</f>
        <v>45777</v>
      </c>
      <c r="AL107" s="6">
        <f>+Tabla225[[#This Row],[OPORTUNIDAD PARA LIQUIDADAR BILATERALMENTE]]+60</f>
        <v>45837</v>
      </c>
      <c r="AM107" s="6">
        <f>+Tabla225[[#This Row],[OPORTUNIDAD PARA LIQUIDAR UNILATERALMENTE]]+720</f>
        <v>46557</v>
      </c>
      <c r="AN107" s="27"/>
    </row>
    <row r="108" spans="1:40" ht="32.450000000000003" customHeight="1" x14ac:dyDescent="0.25">
      <c r="A108" s="59" t="s">
        <v>86</v>
      </c>
      <c r="B108" s="59" t="s">
        <v>2411</v>
      </c>
      <c r="C108" s="7">
        <v>45352</v>
      </c>
      <c r="D108" s="60" t="s">
        <v>1958</v>
      </c>
      <c r="E108" s="4">
        <v>1020419632</v>
      </c>
      <c r="F108" s="27" t="s">
        <v>2021</v>
      </c>
      <c r="G108" s="5" t="s">
        <v>2360</v>
      </c>
      <c r="H108" s="27"/>
      <c r="I108" s="43"/>
      <c r="J108" s="27"/>
      <c r="K108" s="27" t="s">
        <v>4</v>
      </c>
      <c r="L108" s="27" t="s">
        <v>9</v>
      </c>
      <c r="M108" s="27" t="s">
        <v>36</v>
      </c>
      <c r="N108" s="37">
        <f ca="1">+IF(Tabla225[[#This Row],[DÍAS PENDIENTES DE EJECUCIÓN]]&lt;=0,1,($Q$1-Tabla225[[#This Row],[FECHA ACTA DE INICIO]])/(Tabla225[[#This Row],[FECHA DE TERMINACIÓN  DEL CONTRATO ]]-Tabla225[[#This Row],[FECHA ACTA DE INICIO]]))</f>
        <v>0.59426229508196726</v>
      </c>
      <c r="O108" s="10">
        <v>45341496</v>
      </c>
      <c r="P108" s="6">
        <v>45352</v>
      </c>
      <c r="Q108" s="27" t="s">
        <v>2025</v>
      </c>
      <c r="R108" s="9">
        <f ca="1">+IF(Tabla225[[#This Row],[ESTADO ACTUAL DEL CONTRATO ]]="LIQUIDADO","OK",Tabla225[[#This Row],[FECHA DE TERMINACIÓN  DEL CONTRATO ]]-$Q$1)</f>
        <v>99</v>
      </c>
      <c r="S108" s="7">
        <v>45596</v>
      </c>
      <c r="T108" s="7">
        <v>45475</v>
      </c>
      <c r="U108" s="29"/>
      <c r="V108" s="29"/>
      <c r="W108" s="49"/>
      <c r="X108" s="27" t="s">
        <v>2286</v>
      </c>
      <c r="Y108" s="27" t="s">
        <v>2486</v>
      </c>
      <c r="Z108" s="5" t="s">
        <v>101</v>
      </c>
      <c r="AA108" s="27" t="s">
        <v>2489</v>
      </c>
      <c r="AB108" s="27"/>
      <c r="AC108" s="27"/>
      <c r="AD108" s="27"/>
      <c r="AE108" s="27"/>
      <c r="AF108" s="4" t="s">
        <v>99</v>
      </c>
      <c r="AG108" s="57" t="s">
        <v>2490</v>
      </c>
      <c r="AH108" s="4" t="s">
        <v>99</v>
      </c>
      <c r="AI108" s="6">
        <v>45352</v>
      </c>
      <c r="AJ108" s="29"/>
      <c r="AK108" s="6">
        <f>+Tabla225[[#This Row],[FECHA DE TERMINACIÓN  DEL CONTRATO ]]+120</f>
        <v>45716</v>
      </c>
      <c r="AL108" s="6">
        <f>+Tabla225[[#This Row],[OPORTUNIDAD PARA LIQUIDADAR BILATERALMENTE]]+60</f>
        <v>45776</v>
      </c>
      <c r="AM108" s="6">
        <f>+Tabla225[[#This Row],[OPORTUNIDAD PARA LIQUIDAR UNILATERALMENTE]]+720</f>
        <v>46496</v>
      </c>
      <c r="AN108" s="27"/>
    </row>
    <row r="109" spans="1:40" ht="32.450000000000003" customHeight="1" x14ac:dyDescent="0.25">
      <c r="A109" s="59" t="s">
        <v>86</v>
      </c>
      <c r="B109" s="59" t="s">
        <v>2412</v>
      </c>
      <c r="C109" s="7">
        <v>45352</v>
      </c>
      <c r="D109" s="60" t="s">
        <v>471</v>
      </c>
      <c r="E109" s="4">
        <v>32296107</v>
      </c>
      <c r="F109" s="27" t="s">
        <v>2134</v>
      </c>
      <c r="G109" s="5" t="s">
        <v>2361</v>
      </c>
      <c r="H109" s="27"/>
      <c r="I109" s="43"/>
      <c r="J109" s="27"/>
      <c r="K109" s="27" t="s">
        <v>4</v>
      </c>
      <c r="L109" s="27" t="s">
        <v>9</v>
      </c>
      <c r="M109" s="27" t="s">
        <v>6</v>
      </c>
      <c r="N109" s="37">
        <f ca="1">+IF(Tabla225[[#This Row],[DÍAS PENDIENTES DE EJECUCIÓN]]&lt;=0,1,($Q$1-Tabla225[[#This Row],[FECHA ACTA DE INICIO]])/(Tabla225[[#This Row],[FECHA DE TERMINACIÓN  DEL CONTRATO ]]-Tabla225[[#This Row],[FECHA ACTA DE INICIO]]))</f>
        <v>0.47540983606557374</v>
      </c>
      <c r="O109" s="10">
        <v>56676870</v>
      </c>
      <c r="P109" s="6">
        <v>45352</v>
      </c>
      <c r="Q109" s="27" t="s">
        <v>1986</v>
      </c>
      <c r="R109" s="9">
        <f ca="1">+IF(Tabla225[[#This Row],[ESTADO ACTUAL DEL CONTRATO ]]="LIQUIDADO","OK",Tabla225[[#This Row],[FECHA DE TERMINACIÓN  DEL CONTRATO ]]-$Q$1)</f>
        <v>160</v>
      </c>
      <c r="S109" s="6">
        <v>45657</v>
      </c>
      <c r="T109" s="27"/>
      <c r="U109" s="29"/>
      <c r="V109" s="29"/>
      <c r="W109" s="49"/>
      <c r="X109" s="27" t="s">
        <v>2286</v>
      </c>
      <c r="Y109" s="27" t="s">
        <v>2491</v>
      </c>
      <c r="Z109" s="29" t="s">
        <v>2453</v>
      </c>
      <c r="AA109" s="27" t="s">
        <v>2433</v>
      </c>
      <c r="AB109" s="27"/>
      <c r="AC109" s="27"/>
      <c r="AD109" s="27"/>
      <c r="AE109" s="27"/>
      <c r="AF109" s="4" t="s">
        <v>99</v>
      </c>
      <c r="AG109" s="57" t="s">
        <v>2492</v>
      </c>
      <c r="AH109" s="4" t="s">
        <v>99</v>
      </c>
      <c r="AI109" s="6">
        <v>45352</v>
      </c>
      <c r="AJ109" s="29"/>
      <c r="AK109" s="6">
        <f>+Tabla225[[#This Row],[FECHA DE TERMINACIÓN  DEL CONTRATO ]]+120</f>
        <v>45777</v>
      </c>
      <c r="AL109" s="6">
        <f>+Tabla225[[#This Row],[OPORTUNIDAD PARA LIQUIDADAR BILATERALMENTE]]+60</f>
        <v>45837</v>
      </c>
      <c r="AM109" s="6">
        <f>+Tabla225[[#This Row],[OPORTUNIDAD PARA LIQUIDAR UNILATERALMENTE]]+720</f>
        <v>46557</v>
      </c>
      <c r="AN109" s="27"/>
    </row>
    <row r="110" spans="1:40" ht="32.450000000000003" customHeight="1" x14ac:dyDescent="0.25">
      <c r="A110" s="59" t="s">
        <v>86</v>
      </c>
      <c r="B110" s="59" t="s">
        <v>2413</v>
      </c>
      <c r="C110" s="7">
        <v>45352</v>
      </c>
      <c r="D110" s="60" t="s">
        <v>2248</v>
      </c>
      <c r="E110" s="4">
        <v>1042762764</v>
      </c>
      <c r="F110" s="27" t="s">
        <v>1945</v>
      </c>
      <c r="G110" s="5" t="s">
        <v>2362</v>
      </c>
      <c r="H110" s="27"/>
      <c r="I110" s="43"/>
      <c r="J110" s="27"/>
      <c r="K110" s="27" t="s">
        <v>4</v>
      </c>
      <c r="L110" s="27" t="s">
        <v>9</v>
      </c>
      <c r="M110" s="27" t="s">
        <v>6</v>
      </c>
      <c r="N110" s="37">
        <f ca="1">+IF(Tabla225[[#This Row],[DÍAS PENDIENTES DE EJECUCIÓN]]&lt;=0,1,($Q$1-Tabla225[[#This Row],[FECHA ACTA DE INICIO]])/(Tabla225[[#This Row],[FECHA DE TERMINACIÓN  DEL CONTRATO ]]-Tabla225[[#This Row],[FECHA ACTA DE INICIO]]))</f>
        <v>0.59426229508196726</v>
      </c>
      <c r="O110" s="10">
        <v>45341496</v>
      </c>
      <c r="P110" s="6">
        <v>45352</v>
      </c>
      <c r="Q110" s="27" t="s">
        <v>2025</v>
      </c>
      <c r="R110" s="9">
        <f ca="1">+IF(Tabla225[[#This Row],[ESTADO ACTUAL DEL CONTRATO ]]="LIQUIDADO","OK",Tabla225[[#This Row],[FECHA DE TERMINACIÓN  DEL CONTRATO ]]-$Q$1)</f>
        <v>99</v>
      </c>
      <c r="S110" s="7">
        <v>45596</v>
      </c>
      <c r="T110" s="27"/>
      <c r="U110" s="29"/>
      <c r="V110" s="29"/>
      <c r="W110" s="49"/>
      <c r="X110" s="27" t="s">
        <v>2286</v>
      </c>
      <c r="Y110" s="27" t="s">
        <v>2486</v>
      </c>
      <c r="Z110" s="5" t="s">
        <v>101</v>
      </c>
      <c r="AA110" s="27" t="s">
        <v>2489</v>
      </c>
      <c r="AB110" s="27"/>
      <c r="AC110" s="27"/>
      <c r="AD110" s="27"/>
      <c r="AE110" s="27"/>
      <c r="AF110" s="4" t="s">
        <v>99</v>
      </c>
      <c r="AG110" s="57" t="s">
        <v>2493</v>
      </c>
      <c r="AH110" s="4" t="s">
        <v>99</v>
      </c>
      <c r="AI110" s="6">
        <v>45352</v>
      </c>
      <c r="AJ110" s="29"/>
      <c r="AK110" s="6">
        <f>+Tabla225[[#This Row],[FECHA DE TERMINACIÓN  DEL CONTRATO ]]+120</f>
        <v>45716</v>
      </c>
      <c r="AL110" s="6">
        <f>+Tabla225[[#This Row],[OPORTUNIDAD PARA LIQUIDADAR BILATERALMENTE]]+60</f>
        <v>45776</v>
      </c>
      <c r="AM110" s="6">
        <f>+Tabla225[[#This Row],[OPORTUNIDAD PARA LIQUIDAR UNILATERALMENTE]]+720</f>
        <v>46496</v>
      </c>
      <c r="AN110" s="27"/>
    </row>
    <row r="111" spans="1:40" ht="32.450000000000003" customHeight="1" x14ac:dyDescent="0.25">
      <c r="A111" s="59" t="s">
        <v>86</v>
      </c>
      <c r="B111" s="59" t="s">
        <v>2414</v>
      </c>
      <c r="C111" s="7">
        <v>45352</v>
      </c>
      <c r="D111" s="60" t="s">
        <v>438</v>
      </c>
      <c r="E111" s="4">
        <v>71783637</v>
      </c>
      <c r="F111" s="27" t="s">
        <v>2014</v>
      </c>
      <c r="G111" s="5" t="s">
        <v>2363</v>
      </c>
      <c r="H111" s="27"/>
      <c r="I111" s="43"/>
      <c r="J111" s="27"/>
      <c r="K111" s="27" t="s">
        <v>4</v>
      </c>
      <c r="L111" s="27" t="s">
        <v>9</v>
      </c>
      <c r="M111" s="27" t="s">
        <v>6</v>
      </c>
      <c r="N111" s="37">
        <f ca="1">+IF(Tabla225[[#This Row],[DÍAS PENDIENTES DE EJECUCIÓN]]&lt;=0,1,($Q$1-Tabla225[[#This Row],[FECHA ACTA DE INICIO]])/(Tabla225[[#This Row],[FECHA DE TERMINACIÓN  DEL CONTRATO ]]-Tabla225[[#This Row],[FECHA ACTA DE INICIO]]))</f>
        <v>0.47540983606557374</v>
      </c>
      <c r="O111" s="10">
        <v>78000000</v>
      </c>
      <c r="P111" s="6">
        <v>45352</v>
      </c>
      <c r="Q111" s="27" t="s">
        <v>1986</v>
      </c>
      <c r="R111" s="9">
        <f ca="1">+IF(Tabla225[[#This Row],[ESTADO ACTUAL DEL CONTRATO ]]="LIQUIDADO","OK",Tabla225[[#This Row],[FECHA DE TERMINACIÓN  DEL CONTRATO ]]-$Q$1)</f>
        <v>160</v>
      </c>
      <c r="S111" s="6">
        <v>45657</v>
      </c>
      <c r="T111" s="27"/>
      <c r="U111" s="29"/>
      <c r="V111" s="29"/>
      <c r="W111" s="49"/>
      <c r="X111" s="27" t="s">
        <v>2286</v>
      </c>
      <c r="Y111" s="27" t="s">
        <v>2287</v>
      </c>
      <c r="Z111" s="29" t="s">
        <v>2453</v>
      </c>
      <c r="AA111" s="27" t="s">
        <v>2336</v>
      </c>
      <c r="AB111" s="27"/>
      <c r="AC111" s="27"/>
      <c r="AD111" s="27"/>
      <c r="AE111" s="27"/>
      <c r="AF111" s="4" t="s">
        <v>99</v>
      </c>
      <c r="AG111" s="57" t="s">
        <v>2494</v>
      </c>
      <c r="AH111" s="4" t="s">
        <v>99</v>
      </c>
      <c r="AI111" s="6">
        <v>45352</v>
      </c>
      <c r="AJ111" s="29"/>
      <c r="AK111" s="6">
        <f>+Tabla225[[#This Row],[FECHA DE TERMINACIÓN  DEL CONTRATO ]]+120</f>
        <v>45777</v>
      </c>
      <c r="AL111" s="6">
        <f>+Tabla225[[#This Row],[OPORTUNIDAD PARA LIQUIDADAR BILATERALMENTE]]+60</f>
        <v>45837</v>
      </c>
      <c r="AM111" s="6">
        <f>+Tabla225[[#This Row],[OPORTUNIDAD PARA LIQUIDAR UNILATERALMENTE]]+720</f>
        <v>46557</v>
      </c>
      <c r="AN111" s="27"/>
    </row>
    <row r="112" spans="1:40" ht="32.450000000000003" customHeight="1" x14ac:dyDescent="0.25">
      <c r="A112" s="59" t="s">
        <v>86</v>
      </c>
      <c r="B112" s="59" t="s">
        <v>2431</v>
      </c>
      <c r="C112" s="7">
        <v>45352</v>
      </c>
      <c r="D112" s="60" t="s">
        <v>1964</v>
      </c>
      <c r="E112" s="59">
        <v>32209460</v>
      </c>
      <c r="F112" s="27" t="s">
        <v>2495</v>
      </c>
      <c r="G112" s="68" t="s">
        <v>2426</v>
      </c>
      <c r="H112" s="27"/>
      <c r="I112" s="43"/>
      <c r="J112" s="27"/>
      <c r="K112" s="27" t="s">
        <v>4</v>
      </c>
      <c r="L112" s="27" t="s">
        <v>9</v>
      </c>
      <c r="M112" s="27" t="s">
        <v>18</v>
      </c>
      <c r="N112" s="37">
        <f ca="1">+IF(Tabla225[[#This Row],[DÍAS PENDIENTES DE EJECUCIÓN]]&lt;=0,1,($Q$1-Tabla225[[#This Row],[FECHA ACTA DE INICIO]])/(Tabla225[[#This Row],[FECHA DE TERMINACIÓN  DEL CONTRATO ]]-Tabla225[[#This Row],[FECHA ACTA DE INICIO]]))</f>
        <v>1</v>
      </c>
      <c r="O112" s="63">
        <v>22670748</v>
      </c>
      <c r="P112" s="6">
        <v>45352</v>
      </c>
      <c r="Q112" s="27" t="s">
        <v>2461</v>
      </c>
      <c r="R112" s="9">
        <f ca="1">+IF(Tabla225[[#This Row],[ESTADO ACTUAL DEL CONTRATO ]]="LIQUIDADO","OK",Tabla225[[#This Row],[FECHA DE TERMINACIÓN  DEL CONTRATO ]]-$Q$1)</f>
        <v>-24</v>
      </c>
      <c r="S112" s="7">
        <v>45473</v>
      </c>
      <c r="T112" s="27"/>
      <c r="U112" s="29"/>
      <c r="V112" s="29"/>
      <c r="W112" s="49"/>
      <c r="X112" s="27" t="s">
        <v>2341</v>
      </c>
      <c r="Y112" s="27" t="s">
        <v>2496</v>
      </c>
      <c r="Z112" s="29" t="s">
        <v>2453</v>
      </c>
      <c r="AA112" s="27" t="s">
        <v>2432</v>
      </c>
      <c r="AB112" s="27"/>
      <c r="AC112" s="27"/>
      <c r="AD112" s="27"/>
      <c r="AE112" s="27"/>
      <c r="AF112" s="4" t="s">
        <v>99</v>
      </c>
      <c r="AG112" s="57" t="s">
        <v>2497</v>
      </c>
      <c r="AH112" s="4" t="s">
        <v>99</v>
      </c>
      <c r="AI112" s="6">
        <v>45352</v>
      </c>
      <c r="AJ112" s="29"/>
      <c r="AK112" s="6">
        <f>+Tabla225[[#This Row],[FECHA DE TERMINACIÓN  DEL CONTRATO ]]+120</f>
        <v>45593</v>
      </c>
      <c r="AL112" s="6">
        <f>+Tabla225[[#This Row],[OPORTUNIDAD PARA LIQUIDADAR BILATERALMENTE]]+60</f>
        <v>45653</v>
      </c>
      <c r="AM112" s="6">
        <f>+Tabla225[[#This Row],[OPORTUNIDAD PARA LIQUIDAR UNILATERALMENTE]]+720</f>
        <v>46373</v>
      </c>
      <c r="AN112" s="27"/>
    </row>
    <row r="113" spans="1:40" ht="32.450000000000003" customHeight="1" x14ac:dyDescent="0.25">
      <c r="A113" s="59" t="s">
        <v>86</v>
      </c>
      <c r="B113" s="59" t="s">
        <v>2498</v>
      </c>
      <c r="C113" s="7">
        <v>45352</v>
      </c>
      <c r="D113" s="60" t="s">
        <v>513</v>
      </c>
      <c r="E113" s="59">
        <v>98658853</v>
      </c>
      <c r="F113" s="27" t="s">
        <v>1945</v>
      </c>
      <c r="G113" s="62" t="s">
        <v>2427</v>
      </c>
      <c r="H113" s="27"/>
      <c r="I113" s="43"/>
      <c r="J113" s="27"/>
      <c r="K113" s="27" t="s">
        <v>4</v>
      </c>
      <c r="L113" s="27" t="s">
        <v>9</v>
      </c>
      <c r="M113" s="27" t="s">
        <v>18</v>
      </c>
      <c r="N113" s="37">
        <f ca="1">+IF(Tabla225[[#This Row],[DÍAS PENDIENTES DE EJECUCIÓN]]&lt;=0,1,($Q$1-Tabla225[[#This Row],[FECHA ACTA DE INICIO]])/(Tabla225[[#This Row],[FECHA DE TERMINACIÓN  DEL CONTRATO ]]-Tabla225[[#This Row],[FECHA ACTA DE INICIO]]))</f>
        <v>1</v>
      </c>
      <c r="O113" s="63">
        <v>22670748</v>
      </c>
      <c r="P113" s="6">
        <v>45352</v>
      </c>
      <c r="Q113" s="27" t="s">
        <v>2461</v>
      </c>
      <c r="R113" s="9">
        <f ca="1">+IF(Tabla225[[#This Row],[ESTADO ACTUAL DEL CONTRATO ]]="LIQUIDADO","OK",Tabla225[[#This Row],[FECHA DE TERMINACIÓN  DEL CONTRATO ]]-$Q$1)</f>
        <v>-24</v>
      </c>
      <c r="S113" s="7">
        <v>45473</v>
      </c>
      <c r="T113" s="27"/>
      <c r="U113" s="29"/>
      <c r="V113" s="29"/>
      <c r="W113" s="49"/>
      <c r="X113" s="27" t="s">
        <v>2341</v>
      </c>
      <c r="Y113" s="27" t="s">
        <v>2486</v>
      </c>
      <c r="Z113" s="27" t="s">
        <v>101</v>
      </c>
      <c r="AA113" s="27" t="s">
        <v>2489</v>
      </c>
      <c r="AB113" s="27"/>
      <c r="AC113" s="27"/>
      <c r="AD113" s="27"/>
      <c r="AE113" s="27"/>
      <c r="AF113" s="4" t="s">
        <v>99</v>
      </c>
      <c r="AG113" s="57" t="s">
        <v>2499</v>
      </c>
      <c r="AH113" s="4" t="s">
        <v>99</v>
      </c>
      <c r="AI113" s="6">
        <v>45352</v>
      </c>
      <c r="AJ113" s="29"/>
      <c r="AK113" s="6">
        <f>+Tabla225[[#This Row],[FECHA DE TERMINACIÓN  DEL CONTRATO ]]+120</f>
        <v>45593</v>
      </c>
      <c r="AL113" s="6">
        <f>+Tabla225[[#This Row],[OPORTUNIDAD PARA LIQUIDADAR BILATERALMENTE]]+60</f>
        <v>45653</v>
      </c>
      <c r="AM113" s="6">
        <f>+Tabla225[[#This Row],[OPORTUNIDAD PARA LIQUIDAR UNILATERALMENTE]]+720</f>
        <v>46373</v>
      </c>
      <c r="AN113" s="27"/>
    </row>
    <row r="114" spans="1:40" ht="32.450000000000003" customHeight="1" x14ac:dyDescent="0.25">
      <c r="A114" s="59" t="s">
        <v>86</v>
      </c>
      <c r="B114" s="59" t="s">
        <v>2500</v>
      </c>
      <c r="C114" s="7">
        <v>45352</v>
      </c>
      <c r="D114" s="60" t="s">
        <v>1957</v>
      </c>
      <c r="E114" s="59">
        <v>43283667</v>
      </c>
      <c r="F114" s="27" t="s">
        <v>2501</v>
      </c>
      <c r="G114" s="68" t="s">
        <v>2428</v>
      </c>
      <c r="H114" s="27"/>
      <c r="I114" s="43"/>
      <c r="J114" s="27"/>
      <c r="K114" s="27" t="s">
        <v>4</v>
      </c>
      <c r="L114" s="27" t="s">
        <v>9</v>
      </c>
      <c r="M114" s="27" t="s">
        <v>18</v>
      </c>
      <c r="N114" s="37">
        <f ca="1">+IF(Tabla225[[#This Row],[DÍAS PENDIENTES DE EJECUCIÓN]]&lt;=0,1,($Q$1-Tabla225[[#This Row],[FECHA ACTA DE INICIO]])/(Tabla225[[#This Row],[FECHA DE TERMINACIÓN  DEL CONTRATO ]]-Tabla225[[#This Row],[FECHA ACTA DE INICIO]]))</f>
        <v>1</v>
      </c>
      <c r="O114" s="10">
        <v>13817644</v>
      </c>
      <c r="P114" s="6">
        <v>45352</v>
      </c>
      <c r="Q114" s="27" t="s">
        <v>2461</v>
      </c>
      <c r="R114" s="9">
        <f ca="1">+IF(Tabla225[[#This Row],[ESTADO ACTUAL DEL CONTRATO ]]="LIQUIDADO","OK",Tabla225[[#This Row],[FECHA DE TERMINACIÓN  DEL CONTRATO ]]-$Q$1)</f>
        <v>-24</v>
      </c>
      <c r="S114" s="7">
        <v>45473</v>
      </c>
      <c r="T114" s="27"/>
      <c r="U114" s="29"/>
      <c r="V114" s="29"/>
      <c r="W114" s="49"/>
      <c r="X114" s="27" t="s">
        <v>2341</v>
      </c>
      <c r="Y114" s="27" t="s">
        <v>2496</v>
      </c>
      <c r="Z114" s="29" t="s">
        <v>2453</v>
      </c>
      <c r="AA114" s="27" t="s">
        <v>2432</v>
      </c>
      <c r="AB114" s="27"/>
      <c r="AC114" s="27"/>
      <c r="AD114" s="27"/>
      <c r="AE114" s="27"/>
      <c r="AF114" s="4" t="s">
        <v>99</v>
      </c>
      <c r="AG114" s="57" t="s">
        <v>2502</v>
      </c>
      <c r="AH114" s="4" t="s">
        <v>99</v>
      </c>
      <c r="AI114" s="6">
        <v>45352</v>
      </c>
      <c r="AJ114" s="29"/>
      <c r="AK114" s="6">
        <f>+Tabla225[[#This Row],[FECHA DE TERMINACIÓN  DEL CONTRATO ]]+120</f>
        <v>45593</v>
      </c>
      <c r="AL114" s="6">
        <f>+Tabla225[[#This Row],[OPORTUNIDAD PARA LIQUIDADAR BILATERALMENTE]]+60</f>
        <v>45653</v>
      </c>
      <c r="AM114" s="6">
        <f>+Tabla225[[#This Row],[OPORTUNIDAD PARA LIQUIDAR UNILATERALMENTE]]+720</f>
        <v>46373</v>
      </c>
      <c r="AN114" s="27"/>
    </row>
    <row r="115" spans="1:40" ht="32.450000000000003" customHeight="1" x14ac:dyDescent="0.25">
      <c r="A115" s="59" t="s">
        <v>86</v>
      </c>
      <c r="B115" s="59" t="s">
        <v>2505</v>
      </c>
      <c r="C115" s="7">
        <v>45352</v>
      </c>
      <c r="D115" s="60" t="s">
        <v>342</v>
      </c>
      <c r="E115" s="59">
        <v>98607320</v>
      </c>
      <c r="F115" s="27" t="s">
        <v>2503</v>
      </c>
      <c r="G115" s="62" t="s">
        <v>2429</v>
      </c>
      <c r="H115" s="27"/>
      <c r="I115" s="43"/>
      <c r="J115" s="27"/>
      <c r="K115" s="27" t="s">
        <v>4</v>
      </c>
      <c r="L115" s="27" t="s">
        <v>9</v>
      </c>
      <c r="M115" s="27" t="s">
        <v>18</v>
      </c>
      <c r="N115" s="37">
        <f ca="1">+IF(Tabla225[[#This Row],[DÍAS PENDIENTES DE EJECUCIÓN]]&lt;=0,1,($Q$1-Tabla225[[#This Row],[FECHA ACTA DE INICIO]])/(Tabla225[[#This Row],[FECHA DE TERMINACIÓN  DEL CONTRATO ]]-Tabla225[[#This Row],[FECHA ACTA DE INICIO]]))</f>
        <v>1</v>
      </c>
      <c r="O115" s="10">
        <v>28873576</v>
      </c>
      <c r="P115" s="6">
        <v>45352</v>
      </c>
      <c r="Q115" s="27" t="s">
        <v>2461</v>
      </c>
      <c r="R115" s="9">
        <f ca="1">+IF(Tabla225[[#This Row],[ESTADO ACTUAL DEL CONTRATO ]]="LIQUIDADO","OK",Tabla225[[#This Row],[FECHA DE TERMINACIÓN  DEL CONTRATO ]]-$Q$1)</f>
        <v>-24</v>
      </c>
      <c r="S115" s="7">
        <v>45473</v>
      </c>
      <c r="T115" s="27"/>
      <c r="U115" s="29"/>
      <c r="V115" s="29"/>
      <c r="W115" s="49"/>
      <c r="X115" s="27" t="s">
        <v>2341</v>
      </c>
      <c r="Y115" s="27" t="s">
        <v>2496</v>
      </c>
      <c r="Z115" s="29" t="s">
        <v>2453</v>
      </c>
      <c r="AA115" s="27" t="s">
        <v>2336</v>
      </c>
      <c r="AB115" s="27"/>
      <c r="AC115" s="27"/>
      <c r="AD115" s="27"/>
      <c r="AE115" s="27"/>
      <c r="AF115" s="4" t="s">
        <v>99</v>
      </c>
      <c r="AG115" s="57" t="s">
        <v>2504</v>
      </c>
      <c r="AH115" s="4" t="s">
        <v>99</v>
      </c>
      <c r="AI115" s="6">
        <v>45352</v>
      </c>
      <c r="AJ115" s="29"/>
      <c r="AK115" s="6">
        <f>+Tabla225[[#This Row],[FECHA DE TERMINACIÓN  DEL CONTRATO ]]+120</f>
        <v>45593</v>
      </c>
      <c r="AL115" s="6">
        <f>+Tabla225[[#This Row],[OPORTUNIDAD PARA LIQUIDADAR BILATERALMENTE]]+60</f>
        <v>45653</v>
      </c>
      <c r="AM115" s="6">
        <f>+Tabla225[[#This Row],[OPORTUNIDAD PARA LIQUIDAR UNILATERALMENTE]]+720</f>
        <v>46373</v>
      </c>
      <c r="AN115" s="27"/>
    </row>
    <row r="116" spans="1:40" ht="32.450000000000003" customHeight="1" x14ac:dyDescent="0.25">
      <c r="A116" s="59" t="s">
        <v>86</v>
      </c>
      <c r="B116" s="59" t="s">
        <v>2506</v>
      </c>
      <c r="C116" s="7">
        <v>45352</v>
      </c>
      <c r="D116" s="32" t="s">
        <v>2059</v>
      </c>
      <c r="E116" s="59">
        <v>43270606</v>
      </c>
      <c r="F116" s="27" t="s">
        <v>1962</v>
      </c>
      <c r="G116" s="27" t="s">
        <v>2436</v>
      </c>
      <c r="H116" s="27"/>
      <c r="I116" s="43"/>
      <c r="J116" s="27"/>
      <c r="K116" s="27" t="s">
        <v>4</v>
      </c>
      <c r="L116" s="27" t="s">
        <v>9</v>
      </c>
      <c r="M116" s="27" t="s">
        <v>18</v>
      </c>
      <c r="N116" s="37">
        <f ca="1">+IF(Tabla225[[#This Row],[DÍAS PENDIENTES DE EJECUCIÓN]]&lt;=0,1,($Q$1-Tabla225[[#This Row],[FECHA ACTA DE INICIO]])/(Tabla225[[#This Row],[FECHA DE TERMINACIÓN  DEL CONTRATO ]]-Tabla225[[#This Row],[FECHA ACTA DE INICIO]]))</f>
        <v>1</v>
      </c>
      <c r="O116" s="10">
        <v>22670748</v>
      </c>
      <c r="P116" s="6">
        <v>45352</v>
      </c>
      <c r="Q116" s="27" t="s">
        <v>2461</v>
      </c>
      <c r="R116" s="9">
        <f ca="1">+IF(Tabla225[[#This Row],[ESTADO ACTUAL DEL CONTRATO ]]="LIQUIDADO","OK",Tabla225[[#This Row],[FECHA DE TERMINACIÓN  DEL CONTRATO ]]-$Q$1)</f>
        <v>-24</v>
      </c>
      <c r="S116" s="7">
        <v>45473</v>
      </c>
      <c r="T116" s="27"/>
      <c r="U116" s="29"/>
      <c r="V116" s="29"/>
      <c r="W116" s="49"/>
      <c r="X116" s="27" t="s">
        <v>2464</v>
      </c>
      <c r="Y116" s="27" t="s">
        <v>2486</v>
      </c>
      <c r="Z116" s="27" t="s">
        <v>101</v>
      </c>
      <c r="AA116" s="27" t="s">
        <v>2489</v>
      </c>
      <c r="AB116" s="27"/>
      <c r="AC116" s="27"/>
      <c r="AD116" s="27"/>
      <c r="AE116" s="27"/>
      <c r="AF116" s="4" t="s">
        <v>99</v>
      </c>
      <c r="AG116" s="57" t="s">
        <v>2507</v>
      </c>
      <c r="AH116" s="4" t="s">
        <v>99</v>
      </c>
      <c r="AI116" s="6">
        <v>45352</v>
      </c>
      <c r="AJ116" s="29"/>
      <c r="AK116" s="6">
        <f>+Tabla225[[#This Row],[FECHA DE TERMINACIÓN  DEL CONTRATO ]]+120</f>
        <v>45593</v>
      </c>
      <c r="AL116" s="6">
        <f>+Tabla225[[#This Row],[OPORTUNIDAD PARA LIQUIDADAR BILATERALMENTE]]+60</f>
        <v>45653</v>
      </c>
      <c r="AM116" s="6">
        <f>+Tabla225[[#This Row],[OPORTUNIDAD PARA LIQUIDAR UNILATERALMENTE]]+720</f>
        <v>46373</v>
      </c>
      <c r="AN116" s="27"/>
    </row>
    <row r="117" spans="1:40" ht="32.450000000000003" customHeight="1" x14ac:dyDescent="0.25">
      <c r="A117" s="59" t="s">
        <v>86</v>
      </c>
      <c r="B117" s="59" t="s">
        <v>2508</v>
      </c>
      <c r="C117" s="7">
        <v>45352</v>
      </c>
      <c r="D117" s="32" t="s">
        <v>1101</v>
      </c>
      <c r="E117" s="59">
        <v>1038212262</v>
      </c>
      <c r="F117" s="27" t="s">
        <v>1962</v>
      </c>
      <c r="G117" s="68" t="s">
        <v>2437</v>
      </c>
      <c r="H117" s="27"/>
      <c r="I117" s="43"/>
      <c r="J117" s="27"/>
      <c r="K117" s="27" t="s">
        <v>4</v>
      </c>
      <c r="L117" s="27" t="s">
        <v>9</v>
      </c>
      <c r="M117" s="27" t="s">
        <v>18</v>
      </c>
      <c r="N117" s="37">
        <f ca="1">+IF(Tabla225[[#This Row],[DÍAS PENDIENTES DE EJECUCIÓN]]&lt;=0,1,($Q$1-Tabla225[[#This Row],[FECHA ACTA DE INICIO]])/(Tabla225[[#This Row],[FECHA DE TERMINACIÓN  DEL CONTRATO ]]-Tabla225[[#This Row],[FECHA ACTA DE INICIO]]))</f>
        <v>1</v>
      </c>
      <c r="O117" s="10">
        <v>22670748</v>
      </c>
      <c r="P117" s="6">
        <v>45352</v>
      </c>
      <c r="Q117" s="27" t="s">
        <v>2461</v>
      </c>
      <c r="R117" s="9">
        <f ca="1">+IF(Tabla225[[#This Row],[ESTADO ACTUAL DEL CONTRATO ]]="LIQUIDADO","OK",Tabla225[[#This Row],[FECHA DE TERMINACIÓN  DEL CONTRATO ]]-$Q$1)</f>
        <v>-24</v>
      </c>
      <c r="S117" s="7">
        <v>45473</v>
      </c>
      <c r="T117" s="27"/>
      <c r="U117" s="29"/>
      <c r="V117" s="29"/>
      <c r="W117" s="49"/>
      <c r="X117" s="27" t="s">
        <v>2464</v>
      </c>
      <c r="Y117" s="27" t="s">
        <v>2486</v>
      </c>
      <c r="Z117" s="27" t="s">
        <v>101</v>
      </c>
      <c r="AA117" s="27" t="s">
        <v>2489</v>
      </c>
      <c r="AB117" s="27"/>
      <c r="AC117" s="27"/>
      <c r="AD117" s="27"/>
      <c r="AE117" s="27"/>
      <c r="AF117" s="4" t="s">
        <v>99</v>
      </c>
      <c r="AG117" s="57" t="s">
        <v>2509</v>
      </c>
      <c r="AH117" s="4" t="s">
        <v>99</v>
      </c>
      <c r="AI117" s="6">
        <v>45352</v>
      </c>
      <c r="AJ117" s="29"/>
      <c r="AK117" s="6">
        <f>+Tabla225[[#This Row],[FECHA DE TERMINACIÓN  DEL CONTRATO ]]+120</f>
        <v>45593</v>
      </c>
      <c r="AL117" s="6">
        <f>+Tabla225[[#This Row],[OPORTUNIDAD PARA LIQUIDADAR BILATERALMENTE]]+60</f>
        <v>45653</v>
      </c>
      <c r="AM117" s="6">
        <f>+Tabla225[[#This Row],[OPORTUNIDAD PARA LIQUIDAR UNILATERALMENTE]]+720</f>
        <v>46373</v>
      </c>
      <c r="AN117" s="27"/>
    </row>
    <row r="118" spans="1:40" ht="32.450000000000003" customHeight="1" x14ac:dyDescent="0.25">
      <c r="A118" s="59" t="s">
        <v>86</v>
      </c>
      <c r="B118" s="59" t="s">
        <v>2510</v>
      </c>
      <c r="C118" s="7">
        <v>45352</v>
      </c>
      <c r="D118" s="60" t="s">
        <v>748</v>
      </c>
      <c r="E118" s="59">
        <v>8431365</v>
      </c>
      <c r="F118" s="27" t="s">
        <v>1954</v>
      </c>
      <c r="G118" s="68" t="s">
        <v>2430</v>
      </c>
      <c r="H118" s="27"/>
      <c r="I118" s="43"/>
      <c r="J118" s="27"/>
      <c r="K118" s="27" t="s">
        <v>4</v>
      </c>
      <c r="L118" s="27" t="s">
        <v>9</v>
      </c>
      <c r="M118" s="27" t="s">
        <v>18</v>
      </c>
      <c r="N118" s="37">
        <f ca="1">+IF(Tabla225[[#This Row],[DÍAS PENDIENTES DE EJECUCIÓN]]&lt;=0,1,($Q$1-Tabla225[[#This Row],[FECHA ACTA DE INICIO]])/(Tabla225[[#This Row],[FECHA DE TERMINACIÓN  DEL CONTRATO ]]-Tabla225[[#This Row],[FECHA ACTA DE INICIO]]))</f>
        <v>1</v>
      </c>
      <c r="O118" s="10">
        <v>14436788</v>
      </c>
      <c r="P118" s="6">
        <v>45352</v>
      </c>
      <c r="Q118" s="27" t="s">
        <v>1966</v>
      </c>
      <c r="R118" s="9">
        <f ca="1">+IF(Tabla225[[#This Row],[ESTADO ACTUAL DEL CONTRATO ]]="LIQUIDADO","OK",Tabla225[[#This Row],[FECHA DE TERMINACIÓN  DEL CONTRATO ]]-$Q$1)</f>
        <v>-85</v>
      </c>
      <c r="S118" s="7">
        <v>45412</v>
      </c>
      <c r="T118" s="27"/>
      <c r="U118" s="29"/>
      <c r="V118" s="29"/>
      <c r="W118" s="49"/>
      <c r="X118" s="27" t="s">
        <v>2341</v>
      </c>
      <c r="Y118" s="27" t="s">
        <v>2449</v>
      </c>
      <c r="Z118" s="29" t="s">
        <v>2453</v>
      </c>
      <c r="AA118" s="27" t="s">
        <v>2454</v>
      </c>
      <c r="AB118" s="27"/>
      <c r="AC118" s="27"/>
      <c r="AD118" s="27"/>
      <c r="AE118" s="27"/>
      <c r="AF118" s="4" t="s">
        <v>99</v>
      </c>
      <c r="AG118" s="57" t="s">
        <v>2511</v>
      </c>
      <c r="AH118" s="4" t="s">
        <v>99</v>
      </c>
      <c r="AI118" s="6">
        <v>45352</v>
      </c>
      <c r="AJ118" s="29"/>
      <c r="AK118" s="6">
        <f>+Tabla225[[#This Row],[FECHA DE TERMINACIÓN  DEL CONTRATO ]]+120</f>
        <v>45532</v>
      </c>
      <c r="AL118" s="6">
        <f>+Tabla225[[#This Row],[OPORTUNIDAD PARA LIQUIDADAR BILATERALMENTE]]+60</f>
        <v>45592</v>
      </c>
      <c r="AM118" s="6">
        <f>+Tabla225[[#This Row],[OPORTUNIDAD PARA LIQUIDAR UNILATERALMENTE]]+720</f>
        <v>46312</v>
      </c>
      <c r="AN118" s="27"/>
    </row>
    <row r="119" spans="1:40" ht="32.450000000000003" customHeight="1" x14ac:dyDescent="0.25">
      <c r="A119" s="60" t="s">
        <v>86</v>
      </c>
      <c r="B119" s="59" t="s">
        <v>2513</v>
      </c>
      <c r="C119" s="7">
        <v>45352</v>
      </c>
      <c r="D119" s="60" t="s">
        <v>778</v>
      </c>
      <c r="E119" s="59">
        <v>1017182029</v>
      </c>
      <c r="F119" s="27" t="s">
        <v>2512</v>
      </c>
      <c r="G119" s="62" t="s">
        <v>2440</v>
      </c>
      <c r="H119" s="1"/>
      <c r="I119" s="73"/>
      <c r="J119" s="1"/>
      <c r="K119" s="27" t="s">
        <v>4</v>
      </c>
      <c r="L119" s="27" t="s">
        <v>9</v>
      </c>
      <c r="M119" s="27" t="s">
        <v>18</v>
      </c>
      <c r="N119" s="37">
        <f ca="1">+IF(Tabla225[[#This Row],[DÍAS PENDIENTES DE EJECUCIÓN]]&lt;=0,1,($Q$1-Tabla225[[#This Row],[FECHA ACTA DE INICIO]])/(Tabla225[[#This Row],[FECHA DE TERMINACIÓN  DEL CONTRATO ]]-Tabla225[[#This Row],[FECHA ACTA DE INICIO]]))</f>
        <v>1</v>
      </c>
      <c r="O119" s="10">
        <v>11335374</v>
      </c>
      <c r="P119" s="6">
        <v>45352</v>
      </c>
      <c r="Q119" s="27" t="s">
        <v>1966</v>
      </c>
      <c r="R119" s="9">
        <f ca="1">+IF(Tabla225[[#This Row],[ESTADO ACTUAL DEL CONTRATO ]]="LIQUIDADO","OK",Tabla225[[#This Row],[FECHA DE TERMINACIÓN  DEL CONTRATO ]]-$Q$1)</f>
        <v>-85</v>
      </c>
      <c r="S119" s="7">
        <v>45412</v>
      </c>
      <c r="T119" s="1"/>
      <c r="U119" s="1"/>
      <c r="V119" s="1"/>
      <c r="W119" s="1"/>
      <c r="X119" s="27" t="s">
        <v>2464</v>
      </c>
      <c r="Y119" s="27" t="s">
        <v>2449</v>
      </c>
      <c r="Z119" s="29" t="s">
        <v>2453</v>
      </c>
      <c r="AA119" s="5" t="s">
        <v>2433</v>
      </c>
      <c r="AB119" s="1"/>
      <c r="AC119" s="1"/>
      <c r="AD119" s="1"/>
      <c r="AE119" s="1"/>
      <c r="AF119" s="4" t="s">
        <v>99</v>
      </c>
      <c r="AG119" s="57" t="s">
        <v>2514</v>
      </c>
      <c r="AH119" s="4" t="s">
        <v>99</v>
      </c>
      <c r="AI119" s="6">
        <v>45352</v>
      </c>
      <c r="AJ119" s="1"/>
      <c r="AK119" s="6">
        <f>+Tabla225[[#This Row],[FECHA DE TERMINACIÓN  DEL CONTRATO ]]+120</f>
        <v>45532</v>
      </c>
      <c r="AL119" s="6">
        <f>+Tabla225[[#This Row],[OPORTUNIDAD PARA LIQUIDADAR BILATERALMENTE]]+60</f>
        <v>45592</v>
      </c>
      <c r="AM119" s="6">
        <f>+Tabla225[[#This Row],[OPORTUNIDAD PARA LIQUIDAR UNILATERALMENTE]]+720</f>
        <v>46312</v>
      </c>
      <c r="AN119" s="1"/>
    </row>
    <row r="120" spans="1:40" ht="32.450000000000003" customHeight="1" x14ac:dyDescent="0.25">
      <c r="A120" s="60" t="s">
        <v>86</v>
      </c>
      <c r="B120" s="53" t="s">
        <v>2515</v>
      </c>
      <c r="C120" s="7">
        <v>45357</v>
      </c>
      <c r="D120" s="32" t="s">
        <v>2516</v>
      </c>
      <c r="E120" s="70">
        <v>1000393686</v>
      </c>
      <c r="F120" s="27" t="s">
        <v>1946</v>
      </c>
      <c r="G120" s="27" t="s">
        <v>2517</v>
      </c>
      <c r="H120" s="27"/>
      <c r="I120" s="43"/>
      <c r="J120" s="27"/>
      <c r="K120" s="27" t="s">
        <v>4</v>
      </c>
      <c r="L120" s="27" t="s">
        <v>9</v>
      </c>
      <c r="M120" s="27" t="s">
        <v>18</v>
      </c>
      <c r="N120" s="37">
        <f ca="1">+IF(Tabla225[[#This Row],[DÍAS PENDIENTES DE EJECUCIÓN]]&lt;=0,1,($Q$1-Tabla225[[#This Row],[FECHA ACTA DE INICIO]])/(Tabla225[[#This Row],[FECHA DE TERMINACIÓN  DEL CONTRATO ]]-Tabla225[[#This Row],[FECHA ACTA DE INICIO]]))</f>
        <v>1</v>
      </c>
      <c r="O120" s="10">
        <v>10583116</v>
      </c>
      <c r="P120" s="7">
        <v>45357</v>
      </c>
      <c r="Q120" s="27" t="s">
        <v>2461</v>
      </c>
      <c r="R120" s="9">
        <f ca="1">+IF(Tabla225[[#This Row],[ESTADO ACTUAL DEL CONTRATO ]]="LIQUIDADO","OK",Tabla225[[#This Row],[FECHA DE TERMINACIÓN  DEL CONTRATO ]]-$Q$1)</f>
        <v>-19</v>
      </c>
      <c r="S120" s="7">
        <v>45478</v>
      </c>
      <c r="T120" s="27"/>
      <c r="U120" s="29"/>
      <c r="V120" s="29"/>
      <c r="W120" s="49"/>
      <c r="X120" s="27" t="s">
        <v>2341</v>
      </c>
      <c r="Y120" s="27" t="s">
        <v>2202</v>
      </c>
      <c r="Z120" s="27" t="s">
        <v>101</v>
      </c>
      <c r="AA120" s="27" t="s">
        <v>2383</v>
      </c>
      <c r="AB120" s="27"/>
      <c r="AC120" s="27"/>
      <c r="AD120" s="27"/>
      <c r="AE120" s="27"/>
      <c r="AF120" s="4" t="s">
        <v>99</v>
      </c>
      <c r="AG120" s="57" t="s">
        <v>2524</v>
      </c>
      <c r="AH120" s="4" t="s">
        <v>99</v>
      </c>
      <c r="AI120" s="6">
        <v>45357</v>
      </c>
      <c r="AJ120" s="29"/>
      <c r="AK120" s="6">
        <f>+Tabla225[[#This Row],[FECHA DE TERMINACIÓN  DEL CONTRATO ]]+120</f>
        <v>45598</v>
      </c>
      <c r="AL120" s="6">
        <f>+Tabla225[[#This Row],[OPORTUNIDAD PARA LIQUIDADAR BILATERALMENTE]]+60</f>
        <v>45658</v>
      </c>
      <c r="AM120" s="6">
        <f>+Tabla225[[#This Row],[OPORTUNIDAD PARA LIQUIDAR UNILATERALMENTE]]+720</f>
        <v>46378</v>
      </c>
      <c r="AN120" s="27"/>
    </row>
    <row r="121" spans="1:40" ht="32.450000000000003" customHeight="1" x14ac:dyDescent="0.25">
      <c r="A121" s="60" t="s">
        <v>86</v>
      </c>
      <c r="B121" s="53" t="s">
        <v>2526</v>
      </c>
      <c r="C121" s="7">
        <v>45363</v>
      </c>
      <c r="D121" s="68" t="s">
        <v>2527</v>
      </c>
      <c r="E121" s="70">
        <v>901158838</v>
      </c>
      <c r="F121" s="27" t="s">
        <v>2008</v>
      </c>
      <c r="G121" s="5" t="s">
        <v>2525</v>
      </c>
      <c r="H121" s="1"/>
      <c r="I121" s="73"/>
      <c r="J121" s="1"/>
      <c r="K121" s="5" t="s">
        <v>16</v>
      </c>
      <c r="L121" s="5" t="s">
        <v>9</v>
      </c>
      <c r="M121" s="27" t="s">
        <v>6</v>
      </c>
      <c r="N121" s="37">
        <f ca="1">+IF(Tabla225[[#This Row],[DÍAS PENDIENTES DE EJECUCIÓN]]&lt;=0,1,($Q$1-Tabla225[[#This Row],[FECHA ACTA DE INICIO]])/(Tabla225[[#This Row],[FECHA DE TERMINACIÓN  DEL CONTRATO ]]-Tabla225[[#This Row],[FECHA ACTA DE INICIO]]))</f>
        <v>0.41605839416058393</v>
      </c>
      <c r="O121" s="10">
        <v>209203098</v>
      </c>
      <c r="P121" s="7">
        <v>45383</v>
      </c>
      <c r="Q121" s="27" t="s">
        <v>1986</v>
      </c>
      <c r="R121" s="9">
        <f ca="1">+IF(Tabla225[[#This Row],[ESTADO ACTUAL DEL CONTRATO ]]="LIQUIDADO","OK",Tabla225[[#This Row],[FECHA DE TERMINACIÓN  DEL CONTRATO ]]-$Q$1)</f>
        <v>160</v>
      </c>
      <c r="S121" s="6">
        <v>45657</v>
      </c>
      <c r="T121" s="1"/>
      <c r="U121" s="1"/>
      <c r="V121" s="1"/>
      <c r="W121" s="1"/>
      <c r="X121" s="27" t="s">
        <v>2464</v>
      </c>
      <c r="Y121" s="27" t="s">
        <v>42</v>
      </c>
      <c r="Z121" s="27" t="s">
        <v>101</v>
      </c>
      <c r="AB121" s="1"/>
      <c r="AC121" s="1"/>
      <c r="AD121" s="1"/>
      <c r="AE121" s="1"/>
      <c r="AF121" s="4" t="s">
        <v>99</v>
      </c>
      <c r="AG121" s="57" t="s">
        <v>2528</v>
      </c>
      <c r="AH121" s="4" t="s">
        <v>99</v>
      </c>
      <c r="AI121" s="7">
        <v>45363</v>
      </c>
      <c r="AJ121" s="1"/>
      <c r="AK121" s="6">
        <f>+Tabla225[[#This Row],[FECHA DE TERMINACIÓN  DEL CONTRATO ]]+120</f>
        <v>45777</v>
      </c>
      <c r="AL121" s="6">
        <f>+Tabla225[[#This Row],[OPORTUNIDAD PARA LIQUIDADAR BILATERALMENTE]]+60</f>
        <v>45837</v>
      </c>
      <c r="AM121" s="6">
        <f>+Tabla225[[#This Row],[OPORTUNIDAD PARA LIQUIDAR UNILATERALMENTE]]+720</f>
        <v>46557</v>
      </c>
      <c r="AN121" s="1"/>
    </row>
    <row r="122" spans="1:40" ht="32.450000000000003" customHeight="1" x14ac:dyDescent="0.25">
      <c r="A122" s="60" t="s">
        <v>86</v>
      </c>
      <c r="B122" s="59" t="s">
        <v>2520</v>
      </c>
      <c r="C122" s="7">
        <v>45364</v>
      </c>
      <c r="D122" s="68" t="s">
        <v>2521</v>
      </c>
      <c r="E122" s="59">
        <v>901810554</v>
      </c>
      <c r="F122" s="27" t="s">
        <v>2522</v>
      </c>
      <c r="G122" s="5" t="s">
        <v>2325</v>
      </c>
      <c r="H122" s="1"/>
      <c r="I122" s="73"/>
      <c r="J122" s="1"/>
      <c r="K122" s="5" t="s">
        <v>12</v>
      </c>
      <c r="L122" s="5" t="s">
        <v>9</v>
      </c>
      <c r="M122" s="27" t="s">
        <v>6</v>
      </c>
      <c r="N122" s="37">
        <f ca="1">+IF(Tabla225[[#This Row],[DÍAS PENDIENTES DE EJECUCIÓN]]&lt;=0,1,($Q$1-Tabla225[[#This Row],[FECHA ACTA DE INICIO]])/(Tabla225[[#This Row],[FECHA DE TERMINACIÓN  DEL CONTRATO ]]-Tabla225[[#This Row],[FECHA ACTA DE INICIO]]))</f>
        <v>0.44444444444444442</v>
      </c>
      <c r="O122" s="10">
        <v>32197436</v>
      </c>
      <c r="P122" s="6">
        <v>45369</v>
      </c>
      <c r="Q122" s="27" t="s">
        <v>1986</v>
      </c>
      <c r="R122" s="9">
        <f ca="1">+IF(Tabla225[[#This Row],[ESTADO ACTUAL DEL CONTRATO ]]="LIQUIDADO","OK",Tabla225[[#This Row],[FECHA DE TERMINACIÓN  DEL CONTRATO ]]-$Q$1)</f>
        <v>160</v>
      </c>
      <c r="S122" s="6">
        <v>45657</v>
      </c>
      <c r="T122" s="1"/>
      <c r="U122" s="1"/>
      <c r="V122" s="1"/>
      <c r="W122" s="1"/>
      <c r="X122" s="27" t="s">
        <v>2464</v>
      </c>
      <c r="Y122" s="27" t="s">
        <v>26</v>
      </c>
      <c r="Z122" s="27" t="s">
        <v>101</v>
      </c>
      <c r="AB122" s="1"/>
      <c r="AC122" s="1"/>
      <c r="AD122" s="1"/>
      <c r="AE122" s="1"/>
      <c r="AF122" s="4" t="s">
        <v>99</v>
      </c>
      <c r="AG122" s="57" t="s">
        <v>2523</v>
      </c>
      <c r="AH122" s="4" t="s">
        <v>99</v>
      </c>
      <c r="AI122" s="7">
        <v>45364</v>
      </c>
      <c r="AJ122" s="1"/>
      <c r="AK122" s="6">
        <f>+Tabla225[[#This Row],[FECHA DE TERMINACIÓN  DEL CONTRATO ]]+120</f>
        <v>45777</v>
      </c>
      <c r="AL122" s="6">
        <f>+Tabla225[[#This Row],[OPORTUNIDAD PARA LIQUIDADAR BILATERALMENTE]]+60</f>
        <v>45837</v>
      </c>
      <c r="AM122" s="6">
        <f>+Tabla225[[#This Row],[OPORTUNIDAD PARA LIQUIDAR UNILATERALMENTE]]+720</f>
        <v>46557</v>
      </c>
      <c r="AN122" s="1"/>
    </row>
    <row r="123" spans="1:40" ht="47.25" customHeight="1" x14ac:dyDescent="0.25">
      <c r="A123" s="60" t="s">
        <v>86</v>
      </c>
      <c r="B123" s="59" t="s">
        <v>2529</v>
      </c>
      <c r="C123" s="7">
        <v>45371</v>
      </c>
      <c r="D123" s="4" t="s">
        <v>194</v>
      </c>
      <c r="E123" s="59">
        <v>98639459</v>
      </c>
      <c r="F123" s="27" t="s">
        <v>2531</v>
      </c>
      <c r="G123" s="27" t="s">
        <v>2519</v>
      </c>
      <c r="H123" s="1"/>
      <c r="I123" s="73"/>
      <c r="J123" s="1"/>
      <c r="K123" s="5" t="s">
        <v>4</v>
      </c>
      <c r="L123" s="5" t="s">
        <v>9</v>
      </c>
      <c r="M123" s="5" t="s">
        <v>18</v>
      </c>
      <c r="N123" s="37">
        <f ca="1">+IF(Tabla225[[#This Row],[DÍAS PENDIENTES DE EJECUCIÓN]]&lt;=0,1,($Q$1-Tabla225[[#This Row],[FECHA ACTA DE INICIO]])/(Tabla225[[#This Row],[FECHA DE TERMINACIÓN  DEL CONTRATO ]]-Tabla225[[#This Row],[FECHA ACTA DE INICIO]]))</f>
        <v>1</v>
      </c>
      <c r="O123" s="10">
        <v>14436788</v>
      </c>
      <c r="P123" s="6">
        <v>45371</v>
      </c>
      <c r="Q123" s="27" t="s">
        <v>1966</v>
      </c>
      <c r="R123" s="9">
        <f ca="1">+IF(Tabla225[[#This Row],[ESTADO ACTUAL DEL CONTRATO ]]="LIQUIDADO","OK",Tabla225[[#This Row],[FECHA DE TERMINACIÓN  DEL CONTRATO ]]-$Q$1)</f>
        <v>-54</v>
      </c>
      <c r="S123" s="6">
        <v>45443</v>
      </c>
      <c r="T123" s="1"/>
      <c r="U123" s="4" t="s">
        <v>1991</v>
      </c>
      <c r="V123" s="1"/>
      <c r="W123" s="72">
        <v>2646744</v>
      </c>
      <c r="X123" s="27" t="s">
        <v>2341</v>
      </c>
      <c r="Y123" s="27" t="s">
        <v>2449</v>
      </c>
      <c r="Z123" s="29" t="s">
        <v>2453</v>
      </c>
      <c r="AB123" s="1"/>
      <c r="AC123" s="1"/>
      <c r="AD123" s="1"/>
      <c r="AE123" s="1"/>
      <c r="AF123" s="4" t="s">
        <v>99</v>
      </c>
      <c r="AG123" s="3" t="s">
        <v>2530</v>
      </c>
      <c r="AH123" s="4" t="s">
        <v>99</v>
      </c>
      <c r="AI123" s="7">
        <v>45371</v>
      </c>
      <c r="AJ123" s="1"/>
      <c r="AK123" s="6">
        <f>+Tabla225[[#This Row],[FECHA DE TERMINACIÓN  DEL CONTRATO ]]+120</f>
        <v>45563</v>
      </c>
      <c r="AL123" s="6">
        <f>+Tabla225[[#This Row],[OPORTUNIDAD PARA LIQUIDADAR BILATERALMENTE]]+60</f>
        <v>45623</v>
      </c>
      <c r="AM123" s="6">
        <f>+Tabla225[[#This Row],[OPORTUNIDAD PARA LIQUIDAR UNILATERALMENTE]]+720</f>
        <v>46343</v>
      </c>
      <c r="AN123" s="1"/>
    </row>
    <row r="124" spans="1:40" ht="32.450000000000003" customHeight="1" x14ac:dyDescent="0.25">
      <c r="A124" s="60" t="s">
        <v>86</v>
      </c>
      <c r="B124" s="59" t="s">
        <v>2534</v>
      </c>
      <c r="C124" s="7">
        <v>45385</v>
      </c>
      <c r="D124" s="4" t="s">
        <v>2535</v>
      </c>
      <c r="E124" s="59">
        <v>71577360</v>
      </c>
      <c r="F124" s="27" t="s">
        <v>2532</v>
      </c>
      <c r="G124" s="5" t="s">
        <v>2518</v>
      </c>
      <c r="H124" s="1"/>
      <c r="I124" s="73"/>
      <c r="J124" s="1"/>
      <c r="K124" s="5" t="s">
        <v>12</v>
      </c>
      <c r="L124" s="5" t="s">
        <v>24</v>
      </c>
      <c r="M124" s="5" t="s">
        <v>6</v>
      </c>
      <c r="N124" s="37">
        <f ca="1">+IF(Tabla225[[#This Row],[DÍAS PENDIENTES DE EJECUCIÓN]]&lt;=0,1,($Q$1-Tabla225[[#This Row],[FECHA ACTA DE INICIO]])/(Tabla225[[#This Row],[FECHA DE TERMINACIÓN  DEL CONTRATO ]]-Tabla225[[#This Row],[FECHA ACTA DE INICIO]]))</f>
        <v>0.43824701195219123</v>
      </c>
      <c r="O124" s="10">
        <v>8139513</v>
      </c>
      <c r="P124" s="6">
        <v>45387</v>
      </c>
      <c r="Q124" s="27" t="s">
        <v>2533</v>
      </c>
      <c r="R124" s="9">
        <f ca="1">+IF(Tabla225[[#This Row],[ESTADO ACTUAL DEL CONTRATO ]]="LIQUIDADO","OK",Tabla225[[#This Row],[FECHA DE TERMINACIÓN  DEL CONTRATO ]]-$Q$1)</f>
        <v>141</v>
      </c>
      <c r="S124" s="6">
        <v>45638</v>
      </c>
      <c r="T124" s="1"/>
      <c r="U124" s="1"/>
      <c r="V124" s="1"/>
      <c r="W124" s="1"/>
      <c r="X124" s="27" t="s">
        <v>2341</v>
      </c>
      <c r="Y124" s="27" t="s">
        <v>26</v>
      </c>
      <c r="Z124" s="27" t="s">
        <v>101</v>
      </c>
      <c r="AA124" s="5" t="s">
        <v>2382</v>
      </c>
      <c r="AB124" s="1"/>
      <c r="AC124" s="1"/>
      <c r="AD124" s="1"/>
      <c r="AE124" s="1"/>
      <c r="AF124" s="4" t="s">
        <v>99</v>
      </c>
      <c r="AG124" s="57" t="s">
        <v>2536</v>
      </c>
      <c r="AH124" s="4" t="s">
        <v>99</v>
      </c>
      <c r="AI124" s="6">
        <v>45385</v>
      </c>
      <c r="AJ124" s="1"/>
      <c r="AK124" s="6">
        <f>+Tabla225[[#This Row],[FECHA DE TERMINACIÓN  DEL CONTRATO ]]+120</f>
        <v>45758</v>
      </c>
      <c r="AL124" s="6">
        <f>+Tabla225[[#This Row],[OPORTUNIDAD PARA LIQUIDADAR BILATERALMENTE]]+60</f>
        <v>45818</v>
      </c>
      <c r="AM124" s="6">
        <f>+Tabla225[[#This Row],[OPORTUNIDAD PARA LIQUIDAR UNILATERALMENTE]]+720</f>
        <v>46538</v>
      </c>
      <c r="AN124" s="1"/>
    </row>
    <row r="125" spans="1:40" ht="42.75" customHeight="1" x14ac:dyDescent="0.25">
      <c r="A125" s="60" t="s">
        <v>86</v>
      </c>
      <c r="B125" s="59" t="s">
        <v>2537</v>
      </c>
      <c r="C125" s="7">
        <v>45394</v>
      </c>
      <c r="D125" s="4" t="s">
        <v>2539</v>
      </c>
      <c r="E125" s="59">
        <v>98667798</v>
      </c>
      <c r="F125" s="27" t="s">
        <v>2538</v>
      </c>
      <c r="G125" s="5" t="s">
        <v>2540</v>
      </c>
      <c r="H125" s="1"/>
      <c r="I125" s="73"/>
      <c r="J125" s="1"/>
      <c r="K125" s="5" t="s">
        <v>4</v>
      </c>
      <c r="L125" s="5" t="s">
        <v>9</v>
      </c>
      <c r="M125" s="5" t="s">
        <v>31</v>
      </c>
      <c r="N125" s="37">
        <f ca="1">+IF(Tabla225[[#This Row],[DÍAS PENDIENTES DE EJECUCIÓN]]&lt;=0,1,($Q$1-Tabla225[[#This Row],[FECHA ACTA DE INICIO]])/(Tabla225[[#This Row],[FECHA DE TERMINACIÓN  DEL CONTRATO ]]-Tabla225[[#This Row],[FECHA ACTA DE INICIO]]))</f>
        <v>1</v>
      </c>
      <c r="O125" s="10">
        <v>6500000</v>
      </c>
      <c r="P125" s="6">
        <v>45397</v>
      </c>
      <c r="Q125" s="27" t="s">
        <v>2123</v>
      </c>
      <c r="R125" s="9">
        <f ca="1">+IF(Tabla225[[#This Row],[ESTADO ACTUAL DEL CONTRATO ]]="LIQUIDADO","OK",Tabla225[[#This Row],[FECHA DE TERMINACIÓN  DEL CONTRATO ]]-$Q$1)</f>
        <v>-25</v>
      </c>
      <c r="S125" s="6">
        <v>45472</v>
      </c>
      <c r="T125" s="1"/>
      <c r="U125" s="1" t="s">
        <v>2304</v>
      </c>
      <c r="V125" s="1"/>
      <c r="W125" s="1"/>
      <c r="X125" s="27" t="s">
        <v>2464</v>
      </c>
      <c r="Y125" s="27" t="s">
        <v>2449</v>
      </c>
      <c r="Z125" s="29" t="s">
        <v>2453</v>
      </c>
      <c r="AA125" s="5" t="s">
        <v>2454</v>
      </c>
      <c r="AB125" s="1"/>
      <c r="AC125" s="1"/>
      <c r="AD125" s="1"/>
      <c r="AE125" s="1"/>
      <c r="AF125" s="4" t="s">
        <v>99</v>
      </c>
      <c r="AG125" s="57" t="s">
        <v>2541</v>
      </c>
      <c r="AH125" s="4" t="s">
        <v>99</v>
      </c>
      <c r="AI125" s="6">
        <v>45394</v>
      </c>
      <c r="AJ125" s="1"/>
      <c r="AK125" s="6">
        <f>+Tabla225[[#This Row],[FECHA DE TERMINACIÓN  DEL CONTRATO ]]+120</f>
        <v>45592</v>
      </c>
      <c r="AL125" s="6">
        <f>+Tabla225[[#This Row],[OPORTUNIDAD PARA LIQUIDADAR BILATERALMENTE]]+60</f>
        <v>45652</v>
      </c>
      <c r="AM125" s="6">
        <f>+Tabla225[[#This Row],[OPORTUNIDAD PARA LIQUIDAR UNILATERALMENTE]]+720</f>
        <v>46372</v>
      </c>
      <c r="AN125" s="1"/>
    </row>
    <row r="126" spans="1:40" ht="32.450000000000003" customHeight="1" x14ac:dyDescent="0.25">
      <c r="A126" s="60" t="s">
        <v>86</v>
      </c>
      <c r="B126" s="59" t="s">
        <v>2542</v>
      </c>
      <c r="C126" s="7">
        <v>45400</v>
      </c>
      <c r="D126" s="5" t="s">
        <v>2544</v>
      </c>
      <c r="E126" s="59">
        <v>811016935</v>
      </c>
      <c r="F126" s="27" t="s">
        <v>2545</v>
      </c>
      <c r="G126" s="5" t="s">
        <v>2543</v>
      </c>
      <c r="H126" s="1"/>
      <c r="I126" s="73"/>
      <c r="J126" s="1"/>
      <c r="K126" s="5" t="s">
        <v>4</v>
      </c>
      <c r="L126" s="5" t="s">
        <v>9</v>
      </c>
      <c r="M126" s="5" t="s">
        <v>6</v>
      </c>
      <c r="N126" s="37">
        <f ca="1">+IF(Tabla225[[#This Row],[DÍAS PENDIENTES DE EJECUCIÓN]]&lt;=0,1,($Q$1-Tabla225[[#This Row],[FECHA ACTA DE INICIO]])/(Tabla225[[#This Row],[FECHA DE TERMINACIÓN  DEL CONTRATO ]]-Tabla225[[#This Row],[FECHA ACTA DE INICIO]]))</f>
        <v>0.37743190661478598</v>
      </c>
      <c r="O126" s="10">
        <v>57193917</v>
      </c>
      <c r="P126" s="6">
        <v>45400</v>
      </c>
      <c r="Q126" s="27" t="s">
        <v>2546</v>
      </c>
      <c r="R126" s="9">
        <f ca="1">+IF(Tabla225[[#This Row],[ESTADO ACTUAL DEL CONTRATO ]]="LIQUIDADO","OK",Tabla225[[#This Row],[FECHA DE TERMINACIÓN  DEL CONTRATO ]]-$Q$1)</f>
        <v>160</v>
      </c>
      <c r="S126" s="6">
        <v>45657</v>
      </c>
      <c r="T126" s="1"/>
      <c r="U126" s="1"/>
      <c r="V126" s="1"/>
      <c r="W126" s="1"/>
      <c r="X126" s="27" t="s">
        <v>2341</v>
      </c>
      <c r="Y126" s="27" t="s">
        <v>2449</v>
      </c>
      <c r="Z126" s="29" t="s">
        <v>2453</v>
      </c>
      <c r="AB126" s="1"/>
      <c r="AC126" s="1"/>
      <c r="AD126" s="1"/>
      <c r="AE126" s="1"/>
      <c r="AF126" s="4" t="s">
        <v>99</v>
      </c>
      <c r="AG126" s="57" t="s">
        <v>2547</v>
      </c>
      <c r="AH126" s="4" t="s">
        <v>99</v>
      </c>
      <c r="AI126" s="6">
        <v>45400</v>
      </c>
      <c r="AJ126" s="1"/>
      <c r="AK126" s="6">
        <f>+Tabla225[[#This Row],[FECHA DE TERMINACIÓN  DEL CONTRATO ]]+120</f>
        <v>45777</v>
      </c>
      <c r="AL126" s="6">
        <f>+Tabla225[[#This Row],[OPORTUNIDAD PARA LIQUIDADAR BILATERALMENTE]]+60</f>
        <v>45837</v>
      </c>
      <c r="AM126" s="6">
        <f>+Tabla225[[#This Row],[OPORTUNIDAD PARA LIQUIDAR UNILATERALMENTE]]+720</f>
        <v>46557</v>
      </c>
      <c r="AN126" s="1"/>
    </row>
    <row r="127" spans="1:40" ht="43.5" customHeight="1" x14ac:dyDescent="0.25">
      <c r="A127" s="60" t="s">
        <v>86</v>
      </c>
      <c r="B127" s="59" t="s">
        <v>2555</v>
      </c>
      <c r="C127" s="7">
        <v>45414</v>
      </c>
      <c r="D127" s="27" t="s">
        <v>2199</v>
      </c>
      <c r="E127" s="70">
        <v>1214729156</v>
      </c>
      <c r="F127" s="27" t="s">
        <v>2557</v>
      </c>
      <c r="G127" s="5" t="s">
        <v>2558</v>
      </c>
      <c r="H127" s="27"/>
      <c r="I127" s="43"/>
      <c r="J127" s="27"/>
      <c r="K127" s="27" t="s">
        <v>4</v>
      </c>
      <c r="L127" s="27" t="s">
        <v>27</v>
      </c>
      <c r="M127" s="27" t="s">
        <v>6</v>
      </c>
      <c r="N127" s="37">
        <f ca="1">+IF(Tabla225[[#This Row],[DÍAS PENDIENTES DE EJECUCIÓN]]&lt;=0,1,($Q$1-Tabla225[[#This Row],[FECHA ACTA DE INICIO]])/(Tabla225[[#This Row],[FECHA DE TERMINACIÓN  DEL CONTRATO ]]-Tabla225[[#This Row],[FECHA ACTA DE INICIO]]))</f>
        <v>0.92222222222222228</v>
      </c>
      <c r="O127" s="10">
        <v>9947268</v>
      </c>
      <c r="P127" s="7">
        <v>45414</v>
      </c>
      <c r="Q127" s="27" t="s">
        <v>1989</v>
      </c>
      <c r="R127" s="9">
        <f ca="1">+IF(Tabla225[[#This Row],[ESTADO ACTUAL DEL CONTRATO ]]="LIQUIDADO","OK",Tabla225[[#This Row],[FECHA DE TERMINACIÓN  DEL CONTRATO ]]-$Q$1)</f>
        <v>7</v>
      </c>
      <c r="S127" s="7">
        <v>45504</v>
      </c>
      <c r="T127" s="27"/>
      <c r="U127" s="29"/>
      <c r="V127" s="29"/>
      <c r="W127" s="49"/>
      <c r="X127" s="27" t="s">
        <v>2286</v>
      </c>
      <c r="Y127" s="27" t="s">
        <v>44</v>
      </c>
      <c r="Z127" s="29" t="s">
        <v>2452</v>
      </c>
      <c r="AA127" s="27"/>
      <c r="AB127" s="27"/>
      <c r="AC127" s="27"/>
      <c r="AD127" s="27"/>
      <c r="AE127" s="27"/>
      <c r="AF127" s="29" t="s">
        <v>99</v>
      </c>
      <c r="AG127" s="30" t="s">
        <v>2564</v>
      </c>
      <c r="AH127" s="29" t="s">
        <v>99</v>
      </c>
      <c r="AI127" s="6">
        <v>45414</v>
      </c>
      <c r="AJ127" s="29"/>
      <c r="AK127" s="6">
        <f>+Tabla225[[#This Row],[FECHA DE TERMINACIÓN  DEL CONTRATO ]]+120</f>
        <v>45624</v>
      </c>
      <c r="AL127" s="6">
        <f>+Tabla225[[#This Row],[OPORTUNIDAD PARA LIQUIDADAR BILATERALMENTE]]+60</f>
        <v>45684</v>
      </c>
      <c r="AM127" s="6">
        <f>+Tabla225[[#This Row],[OPORTUNIDAD PARA LIQUIDAR UNILATERALMENTE]]+720</f>
        <v>46404</v>
      </c>
      <c r="AN127" s="27"/>
    </row>
    <row r="128" spans="1:40" ht="32.450000000000003" customHeight="1" x14ac:dyDescent="0.25">
      <c r="A128" s="60" t="s">
        <v>86</v>
      </c>
      <c r="B128" s="59" t="s">
        <v>2556</v>
      </c>
      <c r="C128" s="7">
        <v>45414</v>
      </c>
      <c r="D128" s="27" t="s">
        <v>2029</v>
      </c>
      <c r="E128" s="70">
        <v>10023750</v>
      </c>
      <c r="F128" s="27" t="s">
        <v>2024</v>
      </c>
      <c r="G128" s="5" t="s">
        <v>2561</v>
      </c>
      <c r="H128" s="27"/>
      <c r="I128" s="43"/>
      <c r="J128" s="27"/>
      <c r="K128" s="27" t="s">
        <v>4</v>
      </c>
      <c r="L128" s="27" t="s">
        <v>27</v>
      </c>
      <c r="M128" s="27" t="s">
        <v>6</v>
      </c>
      <c r="N128" s="37">
        <f ca="1">+IF(Tabla225[[#This Row],[DÍAS PENDIENTES DE EJECUCIÓN]]&lt;=0,1,($Q$1-Tabla225[[#This Row],[FECHA ACTA DE INICIO]])/(Tabla225[[#This Row],[FECHA DE TERMINACIÓN  DEL CONTRATO ]]-Tabla225[[#This Row],[FECHA ACTA DE INICIO]]))</f>
        <v>0.68595041322314054</v>
      </c>
      <c r="O128" s="10">
        <v>27805800</v>
      </c>
      <c r="P128" s="7">
        <v>45414</v>
      </c>
      <c r="Q128" s="27" t="s">
        <v>2461</v>
      </c>
      <c r="R128" s="9">
        <f ca="1">+IF(Tabla225[[#This Row],[ESTADO ACTUAL DEL CONTRATO ]]="LIQUIDADO","OK",Tabla225[[#This Row],[FECHA DE TERMINACIÓN  DEL CONTRATO ]]-$Q$1)</f>
        <v>38</v>
      </c>
      <c r="S128" s="7">
        <v>45535</v>
      </c>
      <c r="T128" s="27"/>
      <c r="U128" s="29"/>
      <c r="V128" s="29"/>
      <c r="W128" s="49"/>
      <c r="X128" s="27" t="s">
        <v>2286</v>
      </c>
      <c r="Y128" s="27" t="s">
        <v>2565</v>
      </c>
      <c r="Z128" s="29" t="s">
        <v>2453</v>
      </c>
      <c r="AA128" s="27"/>
      <c r="AB128" s="27"/>
      <c r="AC128" s="27"/>
      <c r="AD128" s="27"/>
      <c r="AE128" s="27"/>
      <c r="AF128" s="29" t="s">
        <v>99</v>
      </c>
      <c r="AG128" s="30" t="s">
        <v>2566</v>
      </c>
      <c r="AH128" s="29" t="s">
        <v>99</v>
      </c>
      <c r="AI128" s="6">
        <v>45414</v>
      </c>
      <c r="AJ128" s="29"/>
      <c r="AK128" s="6">
        <f>+Tabla225[[#This Row],[FECHA DE TERMINACIÓN  DEL CONTRATO ]]+120</f>
        <v>45655</v>
      </c>
      <c r="AL128" s="6">
        <f>+Tabla225[[#This Row],[OPORTUNIDAD PARA LIQUIDADAR BILATERALMENTE]]+60</f>
        <v>45715</v>
      </c>
      <c r="AM128" s="6">
        <f>+Tabla225[[#This Row],[OPORTUNIDAD PARA LIQUIDAR UNILATERALMENTE]]+720</f>
        <v>46435</v>
      </c>
      <c r="AN128" s="27"/>
    </row>
    <row r="129" spans="1:40" ht="32.450000000000003" customHeight="1" x14ac:dyDescent="0.25">
      <c r="A129" s="60" t="s">
        <v>86</v>
      </c>
      <c r="B129" s="59" t="s">
        <v>2560</v>
      </c>
      <c r="C129" s="7">
        <v>45414</v>
      </c>
      <c r="D129" s="27" t="s">
        <v>748</v>
      </c>
      <c r="E129" s="70">
        <v>8431365</v>
      </c>
      <c r="F129" s="27" t="s">
        <v>1954</v>
      </c>
      <c r="G129" s="5" t="s">
        <v>2562</v>
      </c>
      <c r="H129" s="27"/>
      <c r="I129" s="43"/>
      <c r="J129" s="27"/>
      <c r="K129" s="27" t="s">
        <v>4</v>
      </c>
      <c r="L129" s="27" t="s">
        <v>27</v>
      </c>
      <c r="M129" s="27" t="s">
        <v>6</v>
      </c>
      <c r="N129" s="37">
        <f ca="1">+IF(Tabla225[[#This Row],[DÍAS PENDIENTES DE EJECUCIÓN]]&lt;=0,1,($Q$1-Tabla225[[#This Row],[FECHA ACTA DE INICIO]])/(Tabla225[[#This Row],[FECHA DE TERMINACIÓN  DEL CONTRATO ]]-Tabla225[[#This Row],[FECHA ACTA DE INICIO]]))</f>
        <v>0.68595041322314054</v>
      </c>
      <c r="O129" s="10">
        <v>28873576</v>
      </c>
      <c r="P129" s="7">
        <v>45414</v>
      </c>
      <c r="Q129" s="27" t="s">
        <v>2461</v>
      </c>
      <c r="R129" s="9">
        <f ca="1">+IF(Tabla225[[#This Row],[ESTADO ACTUAL DEL CONTRATO ]]="LIQUIDADO","OK",Tabla225[[#This Row],[FECHA DE TERMINACIÓN  DEL CONTRATO ]]-$Q$1)</f>
        <v>38</v>
      </c>
      <c r="S129" s="7">
        <v>45535</v>
      </c>
      <c r="T129" s="27"/>
      <c r="U129" s="29"/>
      <c r="V129" s="29"/>
      <c r="W129" s="49"/>
      <c r="X129" s="27" t="s">
        <v>2341</v>
      </c>
      <c r="Y129" s="27" t="s">
        <v>2449</v>
      </c>
      <c r="Z129" s="29" t="s">
        <v>2453</v>
      </c>
      <c r="AA129" s="27" t="s">
        <v>2454</v>
      </c>
      <c r="AB129" s="27"/>
      <c r="AC129" s="27"/>
      <c r="AD129" s="27"/>
      <c r="AE129" s="27"/>
      <c r="AF129" s="29" t="s">
        <v>99</v>
      </c>
      <c r="AG129" s="30" t="s">
        <v>2567</v>
      </c>
      <c r="AH129" s="29" t="s">
        <v>99</v>
      </c>
      <c r="AI129" s="6">
        <v>45414</v>
      </c>
      <c r="AJ129" s="29"/>
      <c r="AK129" s="6">
        <f>+Tabla225[[#This Row],[FECHA DE TERMINACIÓN  DEL CONTRATO ]]+120</f>
        <v>45655</v>
      </c>
      <c r="AL129" s="6">
        <f>+Tabla225[[#This Row],[OPORTUNIDAD PARA LIQUIDADAR BILATERALMENTE]]+60</f>
        <v>45715</v>
      </c>
      <c r="AM129" s="6">
        <f>+Tabla225[[#This Row],[OPORTUNIDAD PARA LIQUIDAR UNILATERALMENTE]]+720</f>
        <v>46435</v>
      </c>
      <c r="AN129" s="27"/>
    </row>
    <row r="130" spans="1:40" ht="42" customHeight="1" x14ac:dyDescent="0.25">
      <c r="A130" s="60" t="s">
        <v>86</v>
      </c>
      <c r="B130" s="59" t="s">
        <v>2559</v>
      </c>
      <c r="C130" s="7">
        <v>45414</v>
      </c>
      <c r="D130" s="27" t="s">
        <v>778</v>
      </c>
      <c r="E130" s="70">
        <v>1017182029</v>
      </c>
      <c r="F130" s="27" t="s">
        <v>2569</v>
      </c>
      <c r="G130" s="5" t="s">
        <v>2563</v>
      </c>
      <c r="H130" s="27"/>
      <c r="I130" s="43"/>
      <c r="J130" s="27"/>
      <c r="K130" s="27" t="s">
        <v>4</v>
      </c>
      <c r="L130" s="27" t="s">
        <v>27</v>
      </c>
      <c r="M130" s="27" t="s">
        <v>18</v>
      </c>
      <c r="N130" s="37">
        <f ca="1">+IF(Tabla225[[#This Row],[DÍAS PENDIENTES DE EJECUCIÓN]]&lt;=0,1,($Q$1-Tabla225[[#This Row],[FECHA ACTA DE INICIO]])/(Tabla225[[#This Row],[FECHA DE TERMINACIÓN  DEL CONTRATO ]]-Tabla225[[#This Row],[FECHA ACTA DE INICIO]]))</f>
        <v>1</v>
      </c>
      <c r="O130" s="10">
        <v>5667687</v>
      </c>
      <c r="P130" s="7">
        <v>45414</v>
      </c>
      <c r="Q130" s="27" t="s">
        <v>2570</v>
      </c>
      <c r="R130" s="9">
        <f ca="1">+IF(Tabla225[[#This Row],[ESTADO ACTUAL DEL CONTRATO ]]="LIQUIDADO","OK",Tabla225[[#This Row],[FECHA DE TERMINACIÓN  DEL CONTRATO ]]-$Q$1)</f>
        <v>-54</v>
      </c>
      <c r="S130" s="7">
        <v>45443</v>
      </c>
      <c r="T130" s="27"/>
      <c r="U130" s="29"/>
      <c r="V130" s="29"/>
      <c r="W130" s="49"/>
      <c r="X130" s="27" t="s">
        <v>2341</v>
      </c>
      <c r="Y130" s="27" t="s">
        <v>2449</v>
      </c>
      <c r="Z130" s="29" t="s">
        <v>2453</v>
      </c>
      <c r="AA130" s="27" t="s">
        <v>2433</v>
      </c>
      <c r="AB130" s="27"/>
      <c r="AC130" s="27"/>
      <c r="AD130" s="27"/>
      <c r="AE130" s="27"/>
      <c r="AF130" s="29" t="s">
        <v>99</v>
      </c>
      <c r="AG130" s="30" t="s">
        <v>2568</v>
      </c>
      <c r="AH130" s="29" t="s">
        <v>99</v>
      </c>
      <c r="AI130" s="6">
        <v>45414</v>
      </c>
      <c r="AJ130" s="29"/>
      <c r="AK130" s="6">
        <f>+Tabla225[[#This Row],[FECHA DE TERMINACIÓN  DEL CONTRATO ]]+120</f>
        <v>45563</v>
      </c>
      <c r="AL130" s="6">
        <f>+Tabla225[[#This Row],[OPORTUNIDAD PARA LIQUIDADAR BILATERALMENTE]]+60</f>
        <v>45623</v>
      </c>
      <c r="AM130" s="6">
        <f>+Tabla225[[#This Row],[OPORTUNIDAD PARA LIQUIDAR UNILATERALMENTE]]+720</f>
        <v>46343</v>
      </c>
      <c r="AN130" s="27"/>
    </row>
    <row r="131" spans="1:40" ht="32.450000000000003" customHeight="1" x14ac:dyDescent="0.25">
      <c r="A131" s="60" t="s">
        <v>86</v>
      </c>
      <c r="B131" s="53" t="s">
        <v>2571</v>
      </c>
      <c r="C131" s="7">
        <v>45419</v>
      </c>
      <c r="D131" s="27" t="s">
        <v>2001</v>
      </c>
      <c r="E131" s="70">
        <v>800233801</v>
      </c>
      <c r="F131" s="27" t="s">
        <v>2572</v>
      </c>
      <c r="G131" s="27" t="s">
        <v>2554</v>
      </c>
      <c r="H131" s="27"/>
      <c r="I131" s="43"/>
      <c r="J131" s="27"/>
      <c r="K131" s="27" t="s">
        <v>16</v>
      </c>
      <c r="L131" s="27" t="s">
        <v>17</v>
      </c>
      <c r="M131" s="27" t="s">
        <v>6</v>
      </c>
      <c r="N131" s="37">
        <f ca="1">+IF(Tabla225[[#This Row],[DÍAS PENDIENTES DE EJECUCIÓN]]&lt;=0,1,($Q$1-Tabla225[[#This Row],[FECHA ACTA DE INICIO]])/(Tabla225[[#This Row],[FECHA DE TERMINACIÓN  DEL CONTRATO ]]-Tabla225[[#This Row],[FECHA ACTA DE INICIO]]))</f>
        <v>0.30131004366812225</v>
      </c>
      <c r="O131" s="10">
        <v>88776380</v>
      </c>
      <c r="P131" s="7">
        <v>45428</v>
      </c>
      <c r="Q131" s="27" t="s">
        <v>2573</v>
      </c>
      <c r="R131" s="9">
        <f ca="1">+IF(Tabla225[[#This Row],[ESTADO ACTUAL DEL CONTRATO ]]="LIQUIDADO","OK",Tabla225[[#This Row],[FECHA DE TERMINACIÓN  DEL CONTRATO ]]-$Q$1)</f>
        <v>160</v>
      </c>
      <c r="S131" s="7">
        <v>45657</v>
      </c>
      <c r="T131" s="27"/>
      <c r="U131" s="29"/>
      <c r="V131" s="29"/>
      <c r="W131" s="49"/>
      <c r="X131" s="27" t="s">
        <v>2286</v>
      </c>
      <c r="Y131" s="27" t="s">
        <v>2202</v>
      </c>
      <c r="Z131" s="29" t="s">
        <v>2452</v>
      </c>
      <c r="AA131" s="27" t="s">
        <v>2383</v>
      </c>
      <c r="AB131" s="27"/>
      <c r="AC131" s="27"/>
      <c r="AD131" s="27"/>
      <c r="AE131" s="27"/>
      <c r="AF131" s="29" t="s">
        <v>99</v>
      </c>
      <c r="AG131" s="30" t="s">
        <v>2574</v>
      </c>
      <c r="AH131" s="29" t="s">
        <v>99</v>
      </c>
      <c r="AI131" s="6">
        <v>45419</v>
      </c>
      <c r="AJ131" s="29"/>
      <c r="AK131" s="6">
        <f>+Tabla225[[#This Row],[FECHA DE TERMINACIÓN  DEL CONTRATO ]]+120</f>
        <v>45777</v>
      </c>
      <c r="AL131" s="6">
        <f>+Tabla225[[#This Row],[OPORTUNIDAD PARA LIQUIDADAR BILATERALMENTE]]+60</f>
        <v>45837</v>
      </c>
      <c r="AM131" s="6">
        <f>+Tabla225[[#This Row],[OPORTUNIDAD PARA LIQUIDAR UNILATERALMENTE]]+720</f>
        <v>46557</v>
      </c>
      <c r="AN131" s="27"/>
    </row>
    <row r="132" spans="1:40" ht="43.5" customHeight="1" x14ac:dyDescent="0.25">
      <c r="A132" s="60" t="s">
        <v>86</v>
      </c>
      <c r="B132" s="53" t="s">
        <v>2577</v>
      </c>
      <c r="C132" s="7">
        <v>45418</v>
      </c>
      <c r="D132" s="27" t="s">
        <v>240</v>
      </c>
      <c r="E132" s="70">
        <v>8394692</v>
      </c>
      <c r="F132" s="27" t="s">
        <v>2575</v>
      </c>
      <c r="G132" s="27" t="s">
        <v>2576</v>
      </c>
      <c r="H132" s="27"/>
      <c r="I132" s="43"/>
      <c r="J132" s="27"/>
      <c r="K132" s="27" t="s">
        <v>4</v>
      </c>
      <c r="L132" s="27" t="s">
        <v>27</v>
      </c>
      <c r="M132" s="27" t="s">
        <v>6</v>
      </c>
      <c r="N132" s="37">
        <f ca="1">+IF(Tabla225[[#This Row],[DÍAS PENDIENTES DE EJECUCIÓN]]&lt;=0,1,($Q$1-Tabla225[[#This Row],[FECHA ACTA DE INICIO]])/(Tabla225[[#This Row],[FECHA DE TERMINACIÓN  DEL CONTRATO ]]-Tabla225[[#This Row],[FECHA ACTA DE INICIO]]))</f>
        <v>0.42934782608695654</v>
      </c>
      <c r="O132" s="10">
        <v>41708700</v>
      </c>
      <c r="P132" s="7">
        <v>45418</v>
      </c>
      <c r="Q132" s="27" t="s">
        <v>2230</v>
      </c>
      <c r="R132" s="9">
        <f ca="1">+IF(Tabla225[[#This Row],[ESTADO ACTUAL DEL CONTRATO ]]="LIQUIDADO","OK",Tabla225[[#This Row],[FECHA DE TERMINACIÓN  DEL CONTRATO ]]-$Q$1)</f>
        <v>105</v>
      </c>
      <c r="S132" s="7">
        <v>45602</v>
      </c>
      <c r="T132" s="27"/>
      <c r="U132" s="29"/>
      <c r="V132" s="29"/>
      <c r="W132" s="49"/>
      <c r="X132" s="27" t="s">
        <v>2341</v>
      </c>
      <c r="Y132" s="27" t="s">
        <v>44</v>
      </c>
      <c r="Z132" s="29" t="s">
        <v>2453</v>
      </c>
      <c r="AA132" s="27"/>
      <c r="AB132" s="27"/>
      <c r="AC132" s="27"/>
      <c r="AD132" s="27"/>
      <c r="AE132" s="27"/>
      <c r="AF132" s="29" t="s">
        <v>99</v>
      </c>
      <c r="AG132" s="30" t="s">
        <v>2578</v>
      </c>
      <c r="AH132" s="29" t="s">
        <v>99</v>
      </c>
      <c r="AI132" s="6">
        <v>45418</v>
      </c>
      <c r="AJ132" s="29"/>
      <c r="AK132" s="6">
        <f>+Tabla225[[#This Row],[FECHA DE TERMINACIÓN  DEL CONTRATO ]]+120</f>
        <v>45722</v>
      </c>
      <c r="AL132" s="6">
        <f>+Tabla225[[#This Row],[OPORTUNIDAD PARA LIQUIDADAR BILATERALMENTE]]+60</f>
        <v>45782</v>
      </c>
      <c r="AM132" s="6">
        <f>+Tabla225[[#This Row],[OPORTUNIDAD PARA LIQUIDAR UNILATERALMENTE]]+720</f>
        <v>46502</v>
      </c>
      <c r="AN132" s="27"/>
    </row>
    <row r="133" spans="1:40" ht="32.450000000000003" customHeight="1" x14ac:dyDescent="0.25">
      <c r="A133" s="60" t="s">
        <v>86</v>
      </c>
      <c r="B133" s="4" t="s">
        <v>2579</v>
      </c>
      <c r="C133" s="7">
        <v>45427</v>
      </c>
      <c r="D133" s="4" t="s">
        <v>2583</v>
      </c>
      <c r="E133" s="70" t="s">
        <v>2580</v>
      </c>
      <c r="F133" s="27" t="s">
        <v>2581</v>
      </c>
      <c r="G133" s="5" t="s">
        <v>2551</v>
      </c>
      <c r="H133" s="1"/>
      <c r="I133" s="73"/>
      <c r="J133" s="1"/>
      <c r="K133" s="5" t="s">
        <v>12</v>
      </c>
      <c r="L133" s="5" t="s">
        <v>30</v>
      </c>
      <c r="M133" s="5" t="s">
        <v>6</v>
      </c>
      <c r="N133" s="37">
        <f ca="1">+IF(Tabla225[[#This Row],[DÍAS PENDIENTES DE EJECUCIÓN]]&lt;=0,1,($Q$1-Tabla225[[#This Row],[FECHA ACTA DE INICIO]])/(Tabla225[[#This Row],[FECHA DE TERMINACIÓN  DEL CONTRATO ]]-Tabla225[[#This Row],[FECHA ACTA DE INICIO]]))</f>
        <v>0.2857142857142857</v>
      </c>
      <c r="O133" s="10">
        <v>20570638</v>
      </c>
      <c r="P133" s="7">
        <v>45433</v>
      </c>
      <c r="Q133" s="4" t="s">
        <v>2025</v>
      </c>
      <c r="R133" s="9">
        <f ca="1">+IF(Tabla225[[#This Row],[ESTADO ACTUAL DEL CONTRATO ]]="LIQUIDADO","OK",Tabla225[[#This Row],[FECHA DE TERMINACIÓN  DEL CONTRATO ]]-$Q$1)</f>
        <v>160</v>
      </c>
      <c r="S133" s="7">
        <v>45657</v>
      </c>
      <c r="T133" s="1"/>
      <c r="U133" s="1"/>
      <c r="V133" s="1"/>
      <c r="W133" s="1"/>
      <c r="X133" s="27" t="s">
        <v>2341</v>
      </c>
      <c r="Y133" s="27" t="s">
        <v>44</v>
      </c>
      <c r="Z133" s="4" t="s">
        <v>2452</v>
      </c>
      <c r="AA133" s="5" t="s">
        <v>2382</v>
      </c>
      <c r="AB133" s="1"/>
      <c r="AC133" s="1"/>
      <c r="AD133" s="1"/>
      <c r="AE133" s="1"/>
      <c r="AF133" s="29" t="s">
        <v>99</v>
      </c>
      <c r="AG133" s="30" t="s">
        <v>2590</v>
      </c>
      <c r="AH133" s="29" t="s">
        <v>99</v>
      </c>
      <c r="AI133" s="6">
        <v>45427</v>
      </c>
      <c r="AJ133" s="1"/>
      <c r="AK133" s="6">
        <f>+Tabla225[[#This Row],[FECHA DE TERMINACIÓN  DEL CONTRATO ]]+120</f>
        <v>45777</v>
      </c>
      <c r="AL133" s="6">
        <f>+Tabla225[[#This Row],[OPORTUNIDAD PARA LIQUIDADAR BILATERALMENTE]]+60</f>
        <v>45837</v>
      </c>
      <c r="AM133" s="6">
        <f>+Tabla225[[#This Row],[OPORTUNIDAD PARA LIQUIDAR UNILATERALMENTE]]+720</f>
        <v>46557</v>
      </c>
      <c r="AN133" s="1"/>
    </row>
    <row r="134" spans="1:40" ht="32.450000000000003" customHeight="1" x14ac:dyDescent="0.25">
      <c r="A134" s="60" t="s">
        <v>86</v>
      </c>
      <c r="B134" s="4" t="s">
        <v>2582</v>
      </c>
      <c r="C134" s="7">
        <v>45429</v>
      </c>
      <c r="D134" s="4" t="s">
        <v>2584</v>
      </c>
      <c r="E134" s="70">
        <v>900471301</v>
      </c>
      <c r="F134" s="27" t="s">
        <v>2585</v>
      </c>
      <c r="G134" s="5" t="s">
        <v>2552</v>
      </c>
      <c r="H134" s="1"/>
      <c r="I134" s="73"/>
      <c r="J134" s="1"/>
      <c r="K134" s="5" t="s">
        <v>12</v>
      </c>
      <c r="L134" s="5" t="s">
        <v>30</v>
      </c>
      <c r="M134" s="5" t="s">
        <v>6</v>
      </c>
      <c r="N134" s="37">
        <f ca="1">+IF(Tabla225[[#This Row],[DÍAS PENDIENTES DE EJECUCIÓN]]&lt;=0,1,($Q$1-Tabla225[[#This Row],[FECHA ACTA DE INICIO]])/(Tabla225[[#This Row],[FECHA DE TERMINACIÓN  DEL CONTRATO ]]-Tabla225[[#This Row],[FECHA ACTA DE INICIO]]))</f>
        <v>0.27927927927927926</v>
      </c>
      <c r="O134" s="10">
        <v>11723621</v>
      </c>
      <c r="P134" s="7">
        <v>45435</v>
      </c>
      <c r="Q134" s="27" t="s">
        <v>2591</v>
      </c>
      <c r="R134" s="9">
        <f ca="1">+IF(Tabla225[[#This Row],[ESTADO ACTUAL DEL CONTRATO ]]="LIQUIDADO","OK",Tabla225[[#This Row],[FECHA DE TERMINACIÓN  DEL CONTRATO ]]-$Q$1)</f>
        <v>160</v>
      </c>
      <c r="S134" s="7">
        <v>45657</v>
      </c>
      <c r="T134" s="1"/>
      <c r="U134" s="1"/>
      <c r="V134" s="1"/>
      <c r="W134" s="1"/>
      <c r="X134" s="27" t="s">
        <v>2286</v>
      </c>
      <c r="Y134" s="27" t="s">
        <v>44</v>
      </c>
      <c r="Z134" s="4" t="s">
        <v>2452</v>
      </c>
      <c r="AA134" s="5" t="s">
        <v>2382</v>
      </c>
      <c r="AB134" s="1"/>
      <c r="AC134" s="1"/>
      <c r="AD134" s="1"/>
      <c r="AE134" s="1"/>
      <c r="AF134" s="29" t="s">
        <v>99</v>
      </c>
      <c r="AG134" s="30" t="s">
        <v>2592</v>
      </c>
      <c r="AH134" s="29" t="s">
        <v>99</v>
      </c>
      <c r="AI134" s="6">
        <v>45429</v>
      </c>
      <c r="AJ134" s="30"/>
      <c r="AK134" s="6">
        <f>+Tabla225[[#This Row],[FECHA DE TERMINACIÓN  DEL CONTRATO ]]+120</f>
        <v>45777</v>
      </c>
      <c r="AL134" s="6">
        <f>+Tabla225[[#This Row],[OPORTUNIDAD PARA LIQUIDADAR BILATERALMENTE]]+60</f>
        <v>45837</v>
      </c>
      <c r="AM134" s="6">
        <f>+Tabla225[[#This Row],[OPORTUNIDAD PARA LIQUIDAR UNILATERALMENTE]]+720</f>
        <v>46557</v>
      </c>
      <c r="AN134" s="1"/>
    </row>
    <row r="135" spans="1:40" ht="32.450000000000003" customHeight="1" x14ac:dyDescent="0.25">
      <c r="A135" s="60" t="s">
        <v>86</v>
      </c>
      <c r="B135" s="27" t="s">
        <v>2593</v>
      </c>
      <c r="C135" s="7">
        <v>45440</v>
      </c>
      <c r="D135" s="27" t="s">
        <v>94</v>
      </c>
      <c r="E135" s="70">
        <v>800237456</v>
      </c>
      <c r="F135" s="27" t="s">
        <v>2597</v>
      </c>
      <c r="G135" s="27" t="s">
        <v>2598</v>
      </c>
      <c r="H135" s="27"/>
      <c r="I135" s="43"/>
      <c r="J135" s="27"/>
      <c r="K135" s="27" t="s">
        <v>4</v>
      </c>
      <c r="L135" s="27" t="s">
        <v>5</v>
      </c>
      <c r="M135" s="27" t="s">
        <v>6</v>
      </c>
      <c r="N135" s="37">
        <f ca="1">+IF(Tabla225[[#This Row],[DÍAS PENDIENTES DE EJECUCIÓN]]&lt;=0,1,($Q$1-Tabla225[[#This Row],[FECHA ACTA DE INICIO]])/(Tabla225[[#This Row],[FECHA DE TERMINACIÓN  DEL CONTRATO ]]-Tabla225[[#This Row],[FECHA ACTA DE INICIO]]))</f>
        <v>0.26267281105990781</v>
      </c>
      <c r="O135" s="10">
        <v>171308339</v>
      </c>
      <c r="P135" s="7">
        <v>45440</v>
      </c>
      <c r="Q135" s="27" t="s">
        <v>2595</v>
      </c>
      <c r="R135" s="9">
        <f ca="1">+IF(Tabla225[[#This Row],[ESTADO ACTUAL DEL CONTRATO ]]="LIQUIDADO","OK",Tabla225[[#This Row],[FECHA DE TERMINACIÓN  DEL CONTRATO ]]-$Q$1)</f>
        <v>160</v>
      </c>
      <c r="S135" s="7">
        <v>45657</v>
      </c>
      <c r="T135" s="27"/>
      <c r="U135" s="29"/>
      <c r="V135" s="29"/>
      <c r="W135" s="49"/>
      <c r="X135" s="27" t="s">
        <v>2286</v>
      </c>
      <c r="Y135" s="27" t="s">
        <v>44</v>
      </c>
      <c r="Z135" s="29" t="s">
        <v>2452</v>
      </c>
      <c r="AA135" s="27" t="s">
        <v>2596</v>
      </c>
      <c r="AB135" s="27"/>
      <c r="AC135" s="27"/>
      <c r="AD135" s="27"/>
      <c r="AE135" s="27"/>
      <c r="AF135" s="29" t="s">
        <v>99</v>
      </c>
      <c r="AG135" s="30" t="s">
        <v>2608</v>
      </c>
      <c r="AH135" s="29" t="s">
        <v>99</v>
      </c>
      <c r="AI135" s="6">
        <v>45430</v>
      </c>
      <c r="AJ135" s="71"/>
      <c r="AK135" s="6">
        <f>+Tabla225[[#This Row],[FECHA DE TERMINACIÓN  DEL CONTRATO ]]+120</f>
        <v>45777</v>
      </c>
      <c r="AL135" s="6">
        <f>+Tabla225[[#This Row],[OPORTUNIDAD PARA LIQUIDADAR BILATERALMENTE]]+60</f>
        <v>45837</v>
      </c>
      <c r="AM135" s="6">
        <f>+Tabla225[[#This Row],[OPORTUNIDAD PARA LIQUIDAR UNILATERALMENTE]]+720</f>
        <v>46557</v>
      </c>
      <c r="AN135" s="27"/>
    </row>
    <row r="136" spans="1:40" ht="32.450000000000003" customHeight="1" x14ac:dyDescent="0.25">
      <c r="A136" s="32" t="s">
        <v>86</v>
      </c>
      <c r="B136" s="27" t="s">
        <v>2586</v>
      </c>
      <c r="C136" s="7">
        <v>45432</v>
      </c>
      <c r="D136" s="27" t="s">
        <v>2587</v>
      </c>
      <c r="E136" s="70">
        <v>1152198618</v>
      </c>
      <c r="F136" s="27" t="s">
        <v>2589</v>
      </c>
      <c r="G136" s="27" t="s">
        <v>2588</v>
      </c>
      <c r="H136" s="27"/>
      <c r="I136" s="43"/>
      <c r="J136" s="27"/>
      <c r="K136" s="27" t="s">
        <v>4</v>
      </c>
      <c r="L136" s="27" t="s">
        <v>9</v>
      </c>
      <c r="M136" s="27" t="s">
        <v>6</v>
      </c>
      <c r="N136" s="37">
        <f ca="1">+IF(Tabla225[[#This Row],[DÍAS PENDIENTES DE EJECUCIÓN]]&lt;=0,1,($Q$1-Tabla225[[#This Row],[FECHA ACTA DE INICIO]])/(Tabla225[[#This Row],[FECHA DE TERMINACIÓN  DEL CONTRATO ]]-Tabla225[[#This Row],[FECHA ACTA DE INICIO]]))</f>
        <v>0.53278688524590168</v>
      </c>
      <c r="O136" s="10">
        <v>22670748</v>
      </c>
      <c r="P136" s="7">
        <v>45432</v>
      </c>
      <c r="Q136" s="27" t="s">
        <v>2461</v>
      </c>
      <c r="R136" s="9">
        <f ca="1">+IF(Tabla225[[#This Row],[ESTADO ACTUAL DEL CONTRATO ]]="LIQUIDADO","OK",Tabla225[[#This Row],[FECHA DE TERMINACIÓN  DEL CONTRATO ]]-$Q$1)</f>
        <v>57</v>
      </c>
      <c r="S136" s="7">
        <v>45554</v>
      </c>
      <c r="T136" s="27"/>
      <c r="U136" s="29"/>
      <c r="V136" s="29"/>
      <c r="W136" s="49"/>
      <c r="X136" s="27" t="s">
        <v>2286</v>
      </c>
      <c r="Y136" s="27" t="s">
        <v>46</v>
      </c>
      <c r="Z136" s="29" t="s">
        <v>2453</v>
      </c>
      <c r="AA136" s="27" t="s">
        <v>2454</v>
      </c>
      <c r="AB136" s="27"/>
      <c r="AC136" s="27"/>
      <c r="AD136" s="27"/>
      <c r="AE136" s="27"/>
      <c r="AF136" s="29" t="s">
        <v>99</v>
      </c>
      <c r="AG136" s="30" t="s">
        <v>2594</v>
      </c>
      <c r="AH136" s="29" t="s">
        <v>99</v>
      </c>
      <c r="AI136" s="6">
        <v>45432</v>
      </c>
      <c r="AJ136" s="29"/>
      <c r="AK136" s="6">
        <f>+Tabla225[[#This Row],[FECHA DE TERMINACIÓN  DEL CONTRATO ]]+120</f>
        <v>45674</v>
      </c>
      <c r="AL136" s="6">
        <f>+Tabla225[[#This Row],[OPORTUNIDAD PARA LIQUIDADAR BILATERALMENTE]]+60</f>
        <v>45734</v>
      </c>
      <c r="AM136" s="6">
        <f>+Tabla225[[#This Row],[OPORTUNIDAD PARA LIQUIDAR UNILATERALMENTE]]+720</f>
        <v>46454</v>
      </c>
      <c r="AN136" s="27"/>
    </row>
    <row r="137" spans="1:40" ht="30" x14ac:dyDescent="0.25">
      <c r="A137" s="27" t="s">
        <v>86</v>
      </c>
      <c r="B137" s="27" t="s">
        <v>2603</v>
      </c>
      <c r="C137" s="7">
        <v>45447</v>
      </c>
      <c r="D137" s="27" t="s">
        <v>2604</v>
      </c>
      <c r="E137" s="9">
        <v>1037592799</v>
      </c>
      <c r="F137" s="27" t="s">
        <v>2605</v>
      </c>
      <c r="G137" s="27" t="s">
        <v>2606</v>
      </c>
      <c r="H137" s="27"/>
      <c r="I137" s="43"/>
      <c r="J137" s="27"/>
      <c r="K137" s="27" t="s">
        <v>4</v>
      </c>
      <c r="L137" s="27" t="s">
        <v>9</v>
      </c>
      <c r="M137" s="27" t="s">
        <v>6</v>
      </c>
      <c r="N137" s="37">
        <f ca="1">+IF(Tabla225[[#This Row],[DÍAS PENDIENTES DE EJECUCIÓN]]&lt;=0,1,($Q$1-Tabla225[[#This Row],[FECHA ACTA DE INICIO]])/(Tabla225[[#This Row],[FECHA DE TERMINACIÓN  DEL CONTRATO ]]-Tabla225[[#This Row],[FECHA ACTA DE INICIO]]))</f>
        <v>0.23809523809523808</v>
      </c>
      <c r="O137" s="10">
        <v>46446553</v>
      </c>
      <c r="P137" s="6">
        <v>45447</v>
      </c>
      <c r="Q137" s="27" t="s">
        <v>2607</v>
      </c>
      <c r="R137" s="9">
        <f ca="1">+IF(Tabla225[[#This Row],[ESTADO ACTUAL DEL CONTRATO ]]="LIQUIDADO","OK",Tabla225[[#This Row],[FECHA DE TERMINACIÓN  DEL CONTRATO ]]-$Q$1)</f>
        <v>160</v>
      </c>
      <c r="S137" s="7">
        <v>45657</v>
      </c>
      <c r="T137" s="27"/>
      <c r="U137" s="29"/>
      <c r="V137" s="29"/>
      <c r="W137" s="49"/>
      <c r="X137" s="4" t="s">
        <v>2341</v>
      </c>
      <c r="Y137" s="4" t="s">
        <v>46</v>
      </c>
      <c r="Z137" s="29" t="s">
        <v>2453</v>
      </c>
      <c r="AA137" s="27" t="s">
        <v>2336</v>
      </c>
      <c r="AB137" s="27"/>
      <c r="AC137" s="27"/>
      <c r="AD137" s="27"/>
      <c r="AE137" s="27"/>
      <c r="AF137" s="29" t="s">
        <v>99</v>
      </c>
      <c r="AG137" s="30" t="s">
        <v>2609</v>
      </c>
      <c r="AH137" s="29" t="s">
        <v>99</v>
      </c>
      <c r="AI137" s="6">
        <v>45447</v>
      </c>
      <c r="AJ137" s="29"/>
      <c r="AK137" s="6">
        <f>+Tabla225[[#This Row],[FECHA DE TERMINACIÓN  DEL CONTRATO ]]+120</f>
        <v>45777</v>
      </c>
      <c r="AL137" s="6">
        <f>+Tabla225[[#This Row],[OPORTUNIDAD PARA LIQUIDADAR BILATERALMENTE]]+60</f>
        <v>45837</v>
      </c>
      <c r="AM137" s="6">
        <f>+Tabla225[[#This Row],[OPORTUNIDAD PARA LIQUIDAR UNILATERALMENTE]]+720</f>
        <v>46557</v>
      </c>
      <c r="AN137" s="27"/>
    </row>
    <row r="138" spans="1:40" ht="29.25" customHeight="1" x14ac:dyDescent="0.25">
      <c r="A138" s="32" t="s">
        <v>86</v>
      </c>
      <c r="B138" s="27" t="s">
        <v>2599</v>
      </c>
      <c r="C138" s="7">
        <v>45447</v>
      </c>
      <c r="D138" s="4" t="s">
        <v>1129</v>
      </c>
      <c r="E138" s="76">
        <v>1039702637</v>
      </c>
      <c r="F138" s="75" t="s">
        <v>2600</v>
      </c>
      <c r="G138" s="27" t="s">
        <v>2601</v>
      </c>
      <c r="H138" s="1"/>
      <c r="I138" s="73"/>
      <c r="J138" s="1"/>
      <c r="K138" s="27" t="s">
        <v>4</v>
      </c>
      <c r="L138" s="27" t="s">
        <v>9</v>
      </c>
      <c r="M138" s="27" t="s">
        <v>6</v>
      </c>
      <c r="N138" s="37">
        <f ca="1">+IF(Tabla225[[#This Row],[DÍAS PENDIENTES DE EJECUCIÓN]]&lt;=0,1,($Q$1-Tabla225[[#This Row],[FECHA ACTA DE INICIO]])/(Tabla225[[#This Row],[FECHA DE TERMINACIÓN  DEL CONTRATO ]]-Tabla225[[#This Row],[FECHA ACTA DE INICIO]]))</f>
        <v>0.81967213114754101</v>
      </c>
      <c r="O138" s="10">
        <v>7948670</v>
      </c>
      <c r="P138" s="6">
        <v>45447</v>
      </c>
      <c r="Q138" s="4" t="s">
        <v>1966</v>
      </c>
      <c r="R138" s="9">
        <f ca="1">+IF(Tabla225[[#This Row],[ESTADO ACTUAL DEL CONTRATO ]]="LIQUIDADO","OK",Tabla225[[#This Row],[FECHA DE TERMINACIÓN  DEL CONTRATO ]]-$Q$1)</f>
        <v>11</v>
      </c>
      <c r="S138" s="7">
        <v>45508</v>
      </c>
      <c r="T138" s="1"/>
      <c r="U138" s="1"/>
      <c r="V138" s="1"/>
      <c r="W138" s="1"/>
      <c r="X138" s="4" t="s">
        <v>2341</v>
      </c>
      <c r="Y138" s="4" t="s">
        <v>44</v>
      </c>
      <c r="Z138" s="29" t="s">
        <v>2453</v>
      </c>
      <c r="AB138" s="1"/>
      <c r="AC138" s="1"/>
      <c r="AD138" s="1"/>
      <c r="AE138" s="1"/>
      <c r="AF138" s="29" t="s">
        <v>99</v>
      </c>
      <c r="AG138" s="3" t="s">
        <v>2602</v>
      </c>
      <c r="AH138" s="29" t="s">
        <v>99</v>
      </c>
      <c r="AI138" s="6">
        <v>45447</v>
      </c>
      <c r="AJ138" s="1"/>
      <c r="AK138" s="6">
        <f>+Tabla225[[#This Row],[FECHA DE TERMINACIÓN  DEL CONTRATO ]]+120</f>
        <v>45628</v>
      </c>
      <c r="AL138" s="6">
        <f>+Tabla225[[#This Row],[OPORTUNIDAD PARA LIQUIDADAR BILATERALMENTE]]+60</f>
        <v>45688</v>
      </c>
      <c r="AM138" s="6">
        <f>+Tabla225[[#This Row],[OPORTUNIDAD PARA LIQUIDAR UNILATERALMENTE]]+720</f>
        <v>46408</v>
      </c>
      <c r="AN138" s="1"/>
    </row>
    <row r="139" spans="1:40" ht="30" x14ac:dyDescent="0.25">
      <c r="A139" s="4" t="s">
        <v>86</v>
      </c>
      <c r="B139" s="27" t="s">
        <v>2613</v>
      </c>
      <c r="C139" s="7">
        <v>45449</v>
      </c>
      <c r="D139" s="4" t="s">
        <v>2614</v>
      </c>
      <c r="E139" s="76">
        <v>800122815</v>
      </c>
      <c r="F139" s="27" t="s">
        <v>2615</v>
      </c>
      <c r="G139" s="5" t="s">
        <v>2553</v>
      </c>
      <c r="K139" s="27" t="s">
        <v>16</v>
      </c>
      <c r="L139" s="27" t="s">
        <v>24</v>
      </c>
      <c r="M139" s="27" t="s">
        <v>6</v>
      </c>
      <c r="N139" s="37">
        <f ca="1">+IF(Tabla225[[#This Row],[DÍAS PENDIENTES DE EJECUCIÓN]]&lt;=0,1,($Q$1-Tabla225[[#This Row],[FECHA ACTA DE INICIO]])/(Tabla225[[#This Row],[FECHA DE TERMINACIÓN  DEL CONTRATO ]]-Tabla225[[#This Row],[FECHA ACTA DE INICIO]]))</f>
        <v>0.20398009950248755</v>
      </c>
      <c r="O139" s="10">
        <v>150000000</v>
      </c>
      <c r="P139" s="6">
        <v>45456</v>
      </c>
      <c r="Q139" s="27" t="s">
        <v>2469</v>
      </c>
      <c r="R139" s="9">
        <f ca="1">+IF(Tabla225[[#This Row],[ESTADO ACTUAL DEL CONTRATO ]]="LIQUIDADO","OK",Tabla225[[#This Row],[FECHA DE TERMINACIÓN  DEL CONTRATO ]]-$Q$1)</f>
        <v>160</v>
      </c>
      <c r="S139" s="7">
        <v>45657</v>
      </c>
      <c r="X139" s="4" t="s">
        <v>2464</v>
      </c>
      <c r="Y139" s="4" t="s">
        <v>2220</v>
      </c>
      <c r="Z139" s="29" t="s">
        <v>2452</v>
      </c>
      <c r="AA139" s="5" t="s">
        <v>2433</v>
      </c>
      <c r="AF139" s="29" t="s">
        <v>99</v>
      </c>
      <c r="AG139" s="3" t="s">
        <v>2610</v>
      </c>
      <c r="AH139" s="29" t="s">
        <v>99</v>
      </c>
      <c r="AI139" s="6">
        <v>45449</v>
      </c>
      <c r="AK139" s="6">
        <f>+Tabla225[[#This Row],[FECHA DE TERMINACIÓN  DEL CONTRATO ]]+120</f>
        <v>45777</v>
      </c>
      <c r="AL139" s="6">
        <f>+Tabla225[[#This Row],[OPORTUNIDAD PARA LIQUIDADAR BILATERALMENTE]]+60</f>
        <v>45837</v>
      </c>
      <c r="AM139" s="6">
        <f>+Tabla225[[#This Row],[OPORTUNIDAD PARA LIQUIDAR UNILATERALMENTE]]+720</f>
        <v>46557</v>
      </c>
    </row>
    <row r="140" spans="1:40" ht="45" x14ac:dyDescent="0.25">
      <c r="A140" s="4" t="s">
        <v>86</v>
      </c>
      <c r="B140" s="27" t="s">
        <v>2617</v>
      </c>
      <c r="C140" s="7">
        <v>45455</v>
      </c>
      <c r="D140" s="27" t="s">
        <v>2267</v>
      </c>
      <c r="E140" s="9">
        <v>98639459</v>
      </c>
      <c r="F140" s="75" t="s">
        <v>2618</v>
      </c>
      <c r="G140" s="27" t="s">
        <v>2619</v>
      </c>
      <c r="H140" s="27"/>
      <c r="I140" s="43"/>
      <c r="J140" s="27"/>
      <c r="K140" s="27" t="s">
        <v>4</v>
      </c>
      <c r="L140" s="27" t="s">
        <v>9</v>
      </c>
      <c r="M140" s="27" t="s">
        <v>6</v>
      </c>
      <c r="N140" s="37">
        <f ca="1">+IF(Tabla225[[#This Row],[DÍAS PENDIENTES DE EJECUCIÓN]]&lt;=0,1,($Q$1-Tabla225[[#This Row],[FECHA ACTA DE INICIO]])/(Tabla225[[#This Row],[FECHA DE TERMINACIÓN  DEL CONTRATO ]]-Tabla225[[#This Row],[FECHA ACTA DE INICIO]]))</f>
        <v>0.34710743801652894</v>
      </c>
      <c r="O140" s="10">
        <v>20000000</v>
      </c>
      <c r="P140" s="7">
        <v>45455</v>
      </c>
      <c r="Q140" s="27" t="s">
        <v>2461</v>
      </c>
      <c r="R140" s="9">
        <f ca="1">+IF(Tabla225[[#This Row],[ESTADO ACTUAL DEL CONTRATO ]]="LIQUIDADO","OK",Tabla225[[#This Row],[FECHA DE TERMINACIÓN  DEL CONTRATO ]]-$Q$1)</f>
        <v>79</v>
      </c>
      <c r="S140" s="7">
        <v>45576</v>
      </c>
      <c r="T140" s="27"/>
      <c r="U140" s="29"/>
      <c r="V140" s="29"/>
      <c r="W140" s="49"/>
      <c r="X140" s="27" t="s">
        <v>2286</v>
      </c>
      <c r="Y140" s="27" t="s">
        <v>2220</v>
      </c>
      <c r="Z140" s="29" t="s">
        <v>2453</v>
      </c>
      <c r="AA140" s="27"/>
      <c r="AB140" s="27"/>
      <c r="AC140" s="27"/>
      <c r="AD140" s="27"/>
      <c r="AE140" s="27"/>
      <c r="AF140" s="29" t="s">
        <v>99</v>
      </c>
      <c r="AG140" s="30" t="s">
        <v>2624</v>
      </c>
      <c r="AH140" s="29" t="s">
        <v>99</v>
      </c>
      <c r="AI140" s="6">
        <v>45455</v>
      </c>
      <c r="AJ140" s="29"/>
      <c r="AK140" s="6">
        <f>+Tabla225[[#This Row],[FECHA DE TERMINACIÓN  DEL CONTRATO ]]+120</f>
        <v>45696</v>
      </c>
      <c r="AL140" s="6">
        <f>+Tabla225[[#This Row],[OPORTUNIDAD PARA LIQUIDADAR BILATERALMENTE]]+60</f>
        <v>45756</v>
      </c>
      <c r="AM140" s="6">
        <f>+Tabla225[[#This Row],[OPORTUNIDAD PARA LIQUIDAR UNILATERALMENTE]]+720</f>
        <v>46476</v>
      </c>
      <c r="AN140" s="27"/>
    </row>
    <row r="141" spans="1:40" x14ac:dyDescent="0.25">
      <c r="A141" s="4" t="s">
        <v>86</v>
      </c>
      <c r="B141" s="27" t="s">
        <v>2620</v>
      </c>
      <c r="C141" s="7">
        <v>45448</v>
      </c>
      <c r="D141" s="27" t="s">
        <v>2621</v>
      </c>
      <c r="E141" s="9">
        <v>900019737</v>
      </c>
      <c r="F141" s="27" t="s">
        <v>2622</v>
      </c>
      <c r="G141" s="27" t="s">
        <v>2623</v>
      </c>
      <c r="H141" s="27"/>
      <c r="I141" s="43"/>
      <c r="J141" s="27"/>
      <c r="K141" s="27" t="s">
        <v>12</v>
      </c>
      <c r="L141" s="27" t="s">
        <v>9</v>
      </c>
      <c r="M141" s="27" t="s">
        <v>18</v>
      </c>
      <c r="N141" s="37">
        <f ca="1">+IF(Tabla225[[#This Row],[DÍAS PENDIENTES DE EJECUCIÓN]]&lt;=0,1,($Q$1-Tabla225[[#This Row],[FECHA ACTA DE INICIO]])/(Tabla225[[#This Row],[FECHA DE TERMINACIÓN  DEL CONTRATO ]]-Tabla225[[#This Row],[FECHA ACTA DE INICIO]]))</f>
        <v>1</v>
      </c>
      <c r="O141" s="10">
        <v>4600000</v>
      </c>
      <c r="P141" s="7">
        <v>45448</v>
      </c>
      <c r="Q141" s="27" t="s">
        <v>2223</v>
      </c>
      <c r="R141" s="9">
        <f ca="1">+IF(Tabla225[[#This Row],[ESTADO ACTUAL DEL CONTRATO ]]="LIQUIDADO","OK",Tabla225[[#This Row],[FECHA DE TERMINACIÓN  DEL CONTRATO ]]-$Q$1)</f>
        <v>-34</v>
      </c>
      <c r="S141" s="7">
        <v>45463</v>
      </c>
      <c r="T141" s="27"/>
      <c r="U141" s="29"/>
      <c r="V141" s="29"/>
      <c r="W141" s="49"/>
      <c r="X141" s="27" t="s">
        <v>2286</v>
      </c>
      <c r="Y141" s="27" t="s">
        <v>44</v>
      </c>
      <c r="Z141" s="29" t="s">
        <v>2452</v>
      </c>
      <c r="AA141" s="27" t="s">
        <v>2382</v>
      </c>
      <c r="AB141" s="27"/>
      <c r="AC141" s="27"/>
      <c r="AD141" s="27"/>
      <c r="AE141" s="27"/>
      <c r="AF141" s="29" t="s">
        <v>99</v>
      </c>
      <c r="AG141" s="30" t="s">
        <v>2625</v>
      </c>
      <c r="AH141" s="29" t="s">
        <v>99</v>
      </c>
      <c r="AI141" s="6" t="s">
        <v>99</v>
      </c>
      <c r="AJ141" s="29"/>
      <c r="AK141" s="6">
        <f>+Tabla225[[#This Row],[FECHA DE TERMINACIÓN  DEL CONTRATO ]]+120</f>
        <v>45583</v>
      </c>
      <c r="AL141" s="6">
        <f>+Tabla225[[#This Row],[OPORTUNIDAD PARA LIQUIDADAR BILATERALMENTE]]+60</f>
        <v>45643</v>
      </c>
      <c r="AM141" s="6">
        <f>+Tabla225[[#This Row],[OPORTUNIDAD PARA LIQUIDAR UNILATERALMENTE]]+720</f>
        <v>46363</v>
      </c>
      <c r="AN141" s="27"/>
    </row>
    <row r="142" spans="1:40" ht="32.450000000000003" customHeight="1" x14ac:dyDescent="0.25">
      <c r="A142" s="32" t="s">
        <v>86</v>
      </c>
      <c r="B142" s="27" t="s">
        <v>2626</v>
      </c>
      <c r="C142" s="7">
        <v>45464</v>
      </c>
      <c r="D142" s="27" t="s">
        <v>2627</v>
      </c>
      <c r="E142" s="9">
        <v>901311809</v>
      </c>
      <c r="F142" s="27" t="s">
        <v>2628</v>
      </c>
      <c r="G142" s="27" t="s">
        <v>2616</v>
      </c>
      <c r="H142" s="27"/>
      <c r="I142" s="43"/>
      <c r="J142" s="27"/>
      <c r="K142" s="27" t="s">
        <v>12</v>
      </c>
      <c r="L142" s="27" t="s">
        <v>9</v>
      </c>
      <c r="M142" s="27" t="s">
        <v>6</v>
      </c>
      <c r="N142" s="37">
        <f ca="1">+IF(Tabla225[[#This Row],[DÍAS PENDIENTES DE EJECUCIÓN]]&lt;=0,1,($Q$1-Tabla225[[#This Row],[FECHA ACTA DE INICIO]])/(Tabla225[[#This Row],[FECHA DE TERMINACIÓN  DEL CONTRATO ]]-Tabla225[[#This Row],[FECHA ACTA DE INICIO]]))</f>
        <v>0.15343915343915343</v>
      </c>
      <c r="O142" s="10">
        <v>10000000</v>
      </c>
      <c r="P142" s="7">
        <v>45468</v>
      </c>
      <c r="Q142" s="27" t="s">
        <v>2469</v>
      </c>
      <c r="R142" s="9">
        <f ca="1">+IF(Tabla225[[#This Row],[ESTADO ACTUAL DEL CONTRATO ]]="LIQUIDADO","OK",Tabla225[[#This Row],[FECHA DE TERMINACIÓN  DEL CONTRATO ]]-$Q$1)</f>
        <v>160</v>
      </c>
      <c r="S142" s="7">
        <v>45657</v>
      </c>
      <c r="T142" s="27"/>
      <c r="U142" s="29"/>
      <c r="V142" s="29"/>
      <c r="W142" s="49"/>
      <c r="X142" s="27" t="s">
        <v>2341</v>
      </c>
      <c r="Y142" s="27" t="s">
        <v>2220</v>
      </c>
      <c r="Z142" s="29" t="s">
        <v>2452</v>
      </c>
      <c r="AA142" s="27" t="s">
        <v>1998</v>
      </c>
      <c r="AB142" s="27"/>
      <c r="AC142" s="27"/>
      <c r="AD142" s="27"/>
      <c r="AE142" s="27"/>
      <c r="AF142" s="29" t="s">
        <v>99</v>
      </c>
      <c r="AG142" s="30" t="s">
        <v>2629</v>
      </c>
      <c r="AH142" s="29" t="s">
        <v>99</v>
      </c>
      <c r="AI142" s="6">
        <v>45464</v>
      </c>
      <c r="AJ142" s="29"/>
      <c r="AK142" s="6">
        <f>+Tabla225[[#This Row],[FECHA DE TERMINACIÓN  DEL CONTRATO ]]+120</f>
        <v>45777</v>
      </c>
      <c r="AL142" s="6">
        <f>+Tabla225[[#This Row],[OPORTUNIDAD PARA LIQUIDADAR BILATERALMENTE]]+60</f>
        <v>45837</v>
      </c>
      <c r="AM142" s="6">
        <f>+Tabla225[[#This Row],[OPORTUNIDAD PARA LIQUIDAR UNILATERALMENTE]]+720</f>
        <v>46557</v>
      </c>
      <c r="AN142" s="27"/>
    </row>
    <row r="143" spans="1:40" ht="32.450000000000003" customHeight="1" x14ac:dyDescent="0.25">
      <c r="A143" s="32" t="s">
        <v>86</v>
      </c>
      <c r="B143" s="27" t="s">
        <v>2630</v>
      </c>
      <c r="C143" s="7">
        <v>45467</v>
      </c>
      <c r="D143" s="27" t="s">
        <v>2631</v>
      </c>
      <c r="E143" s="9">
        <v>1035442303</v>
      </c>
      <c r="F143" s="27" t="s">
        <v>2632</v>
      </c>
      <c r="G143" s="27" t="s">
        <v>2633</v>
      </c>
      <c r="H143" s="27"/>
      <c r="I143" s="43"/>
      <c r="J143" s="27"/>
      <c r="K143" s="27" t="s">
        <v>4</v>
      </c>
      <c r="L143" s="27" t="s">
        <v>9</v>
      </c>
      <c r="M143" s="27" t="s">
        <v>6</v>
      </c>
      <c r="N143" s="37">
        <f ca="1">+IF(Tabla225[[#This Row],[DÍAS PENDIENTES DE EJECUCIÓN]]&lt;=0,1,($Q$1-Tabla225[[#This Row],[FECHA ACTA DE INICIO]])/(Tabla225[[#This Row],[FECHA DE TERMINACIÓN  DEL CONTRATO ]]-Tabla225[[#This Row],[FECHA ACTA DE INICIO]]))</f>
        <v>0.15789473684210525</v>
      </c>
      <c r="O143" s="10">
        <v>24773355</v>
      </c>
      <c r="P143" s="7">
        <v>45467</v>
      </c>
      <c r="Q143" s="27" t="s">
        <v>2634</v>
      </c>
      <c r="R143" s="9">
        <f ca="1">+IF(Tabla225[[#This Row],[ESTADO ACTUAL DEL CONTRATO ]]="LIQUIDADO","OK",Tabla225[[#This Row],[FECHA DE TERMINACIÓN  DEL CONTRATO ]]-$Q$1)</f>
        <v>160</v>
      </c>
      <c r="S143" s="7">
        <v>45657</v>
      </c>
      <c r="T143" s="27"/>
      <c r="U143" s="29"/>
      <c r="V143" s="29"/>
      <c r="W143" s="49"/>
      <c r="X143" s="27" t="s">
        <v>2286</v>
      </c>
      <c r="Y143" s="27" t="s">
        <v>2486</v>
      </c>
      <c r="Z143" s="29" t="s">
        <v>2453</v>
      </c>
      <c r="AA143" s="27" t="s">
        <v>2336</v>
      </c>
      <c r="AB143" s="27"/>
      <c r="AC143" s="27"/>
      <c r="AD143" s="27"/>
      <c r="AE143" s="27"/>
      <c r="AF143" s="29" t="s">
        <v>99</v>
      </c>
      <c r="AG143" s="30" t="s">
        <v>2635</v>
      </c>
      <c r="AH143" s="29" t="s">
        <v>99</v>
      </c>
      <c r="AI143" s="6">
        <v>45467</v>
      </c>
      <c r="AJ143" s="29"/>
      <c r="AK143" s="6">
        <f>+Tabla225[[#This Row],[FECHA DE TERMINACIÓN  DEL CONTRATO ]]+120</f>
        <v>45777</v>
      </c>
      <c r="AL143" s="6">
        <f>+Tabla225[[#This Row],[OPORTUNIDAD PARA LIQUIDADAR BILATERALMENTE]]+60</f>
        <v>45837</v>
      </c>
      <c r="AM143" s="6">
        <f>+Tabla225[[#This Row],[OPORTUNIDAD PARA LIQUIDAR UNILATERALMENTE]]+720</f>
        <v>46557</v>
      </c>
      <c r="AN143" s="27"/>
    </row>
    <row r="144" spans="1:40" ht="32.450000000000003" customHeight="1" x14ac:dyDescent="0.25">
      <c r="A144" s="32" t="s">
        <v>86</v>
      </c>
      <c r="B144" s="27" t="s">
        <v>2650</v>
      </c>
      <c r="C144" s="7">
        <v>45475</v>
      </c>
      <c r="D144" s="27" t="s">
        <v>337</v>
      </c>
      <c r="E144" s="9">
        <v>1116254457</v>
      </c>
      <c r="F144" s="27" t="s">
        <v>2656</v>
      </c>
      <c r="G144" s="27" t="s">
        <v>2638</v>
      </c>
      <c r="H144" s="27"/>
      <c r="I144" s="43"/>
      <c r="J144" s="27"/>
      <c r="K144" s="27" t="s">
        <v>4</v>
      </c>
      <c r="L144" s="27" t="s">
        <v>9</v>
      </c>
      <c r="M144" s="27" t="s">
        <v>6</v>
      </c>
      <c r="N144" s="37">
        <f ca="1">+IF(Tabla225[[#This Row],[DÍAS PENDIENTES DE EJECUCIÓN]]&lt;=0,1,($Q$1-Tabla225[[#This Row],[FECHA ACTA DE INICIO]])/(Tabla225[[#This Row],[FECHA DE TERMINACIÓN  DEL CONTRATO ]]-Tabla225[[#This Row],[FECHA ACTA DE INICIO]]))</f>
        <v>0.12087912087912088</v>
      </c>
      <c r="O144" s="10">
        <v>23846010</v>
      </c>
      <c r="P144" s="7">
        <v>45475</v>
      </c>
      <c r="Q144" s="27" t="s">
        <v>2469</v>
      </c>
      <c r="R144" s="9">
        <f ca="1">+IF(Tabla225[[#This Row],[ESTADO ACTUAL DEL CONTRATO ]]="LIQUIDADO","OK",Tabla225[[#This Row],[FECHA DE TERMINACIÓN  DEL CONTRATO ]]-$Q$1)</f>
        <v>160</v>
      </c>
      <c r="S144" s="7">
        <v>45657</v>
      </c>
      <c r="T144" s="27"/>
      <c r="U144" s="29"/>
      <c r="V144" s="29"/>
      <c r="W144" s="49"/>
      <c r="X144" s="27" t="s">
        <v>2341</v>
      </c>
      <c r="Y144" s="27" t="s">
        <v>2386</v>
      </c>
      <c r="Z144" s="29" t="s">
        <v>2453</v>
      </c>
      <c r="AA144" s="27" t="s">
        <v>2336</v>
      </c>
      <c r="AB144" s="27"/>
      <c r="AC144" s="27"/>
      <c r="AD144" s="27"/>
      <c r="AE144" s="27"/>
      <c r="AF144" s="29" t="s">
        <v>99</v>
      </c>
      <c r="AG144" s="30" t="s">
        <v>2661</v>
      </c>
      <c r="AH144" s="29" t="s">
        <v>99</v>
      </c>
      <c r="AI144" s="6">
        <v>45475</v>
      </c>
      <c r="AJ144" s="29"/>
      <c r="AK144" s="6">
        <f>+Tabla225[[#This Row],[FECHA DE TERMINACIÓN  DEL CONTRATO ]]+120</f>
        <v>45777</v>
      </c>
      <c r="AL144" s="6">
        <f>+Tabla225[[#This Row],[OPORTUNIDAD PARA LIQUIDADAR BILATERALMENTE]]+60</f>
        <v>45837</v>
      </c>
      <c r="AM144" s="6">
        <f>+Tabla225[[#This Row],[OPORTUNIDAD PARA LIQUIDAR UNILATERALMENTE]]+720</f>
        <v>46557</v>
      </c>
      <c r="AN144" s="27"/>
    </row>
    <row r="145" spans="1:40" ht="46.5" customHeight="1" x14ac:dyDescent="0.25">
      <c r="A145" s="32" t="s">
        <v>86</v>
      </c>
      <c r="B145" s="27" t="s">
        <v>2652</v>
      </c>
      <c r="C145" s="7">
        <v>45488</v>
      </c>
      <c r="D145" s="27" t="s">
        <v>342</v>
      </c>
      <c r="E145" s="9">
        <v>98607320</v>
      </c>
      <c r="F145" s="27" t="s">
        <v>2503</v>
      </c>
      <c r="G145" s="27" t="s">
        <v>2672</v>
      </c>
      <c r="H145" s="27"/>
      <c r="I145" s="43"/>
      <c r="J145" s="27"/>
      <c r="K145" s="27" t="s">
        <v>4</v>
      </c>
      <c r="L145" s="27" t="s">
        <v>9</v>
      </c>
      <c r="M145" s="27" t="s">
        <v>6</v>
      </c>
      <c r="N145" s="37">
        <f ca="1">+IF(Tabla225[[#This Row],[DÍAS PENDIENTES DE EJECUCIÓN]]&lt;=0,1,($Q$1-Tabla225[[#This Row],[FECHA ACTA DE INICIO]])/(Tabla225[[#This Row],[FECHA DE TERMINACIÓN  DEL CONTRATO ]]-Tabla225[[#This Row],[FECHA ACTA DE INICIO]]))</f>
        <v>5.3254437869822487E-2</v>
      </c>
      <c r="O145" s="10">
        <v>40182393</v>
      </c>
      <c r="P145" s="7">
        <v>45488</v>
      </c>
      <c r="Q145" s="27" t="s">
        <v>2684</v>
      </c>
      <c r="R145" s="9">
        <f ca="1">+IF(Tabla225[[#This Row],[ESTADO ACTUAL DEL CONTRATO ]]="LIQUIDADO","OK",Tabla225[[#This Row],[FECHA DE TERMINACIÓN  DEL CONTRATO ]]-$Q$1)</f>
        <v>160</v>
      </c>
      <c r="S145" s="7">
        <v>45657</v>
      </c>
      <c r="T145" s="27"/>
      <c r="U145" s="29"/>
      <c r="V145" s="29"/>
      <c r="W145" s="49"/>
      <c r="X145" s="27" t="s">
        <v>2286</v>
      </c>
      <c r="Y145" s="27" t="s">
        <v>2496</v>
      </c>
      <c r="Z145" s="29" t="s">
        <v>2453</v>
      </c>
      <c r="AA145" s="27"/>
      <c r="AB145" s="27"/>
      <c r="AC145" s="27"/>
      <c r="AD145" s="27"/>
      <c r="AE145" s="27"/>
      <c r="AF145" s="29" t="s">
        <v>99</v>
      </c>
      <c r="AG145" s="30" t="s">
        <v>2686</v>
      </c>
      <c r="AH145" s="29" t="s">
        <v>99</v>
      </c>
      <c r="AI145" s="6">
        <v>45488</v>
      </c>
      <c r="AJ145" s="29"/>
      <c r="AK145" s="6">
        <f>+Tabla225[[#This Row],[FECHA DE TERMINACIÓN  DEL CONTRATO ]]+120</f>
        <v>45777</v>
      </c>
      <c r="AL145" s="6">
        <f>+Tabla225[[#This Row],[OPORTUNIDAD PARA LIQUIDADAR BILATERALMENTE]]+60</f>
        <v>45837</v>
      </c>
      <c r="AM145" s="6">
        <f>+Tabla225[[#This Row],[OPORTUNIDAD PARA LIQUIDAR UNILATERALMENTE]]+720</f>
        <v>46557</v>
      </c>
      <c r="AN145" s="27"/>
    </row>
    <row r="146" spans="1:40" ht="32.450000000000003" customHeight="1" x14ac:dyDescent="0.25">
      <c r="A146" s="32" t="s">
        <v>86</v>
      </c>
      <c r="B146" s="27" t="s">
        <v>2649</v>
      </c>
      <c r="C146" s="7">
        <v>45475</v>
      </c>
      <c r="D146" s="27" t="s">
        <v>2103</v>
      </c>
      <c r="E146" s="9">
        <v>43975343</v>
      </c>
      <c r="F146" s="27" t="s">
        <v>2657</v>
      </c>
      <c r="G146" s="27" t="s">
        <v>2639</v>
      </c>
      <c r="H146" s="27"/>
      <c r="I146" s="43"/>
      <c r="J146" s="27"/>
      <c r="K146" s="27" t="s">
        <v>4</v>
      </c>
      <c r="L146" s="27" t="s">
        <v>9</v>
      </c>
      <c r="M146" s="27" t="s">
        <v>6</v>
      </c>
      <c r="N146" s="37">
        <f ca="1">+IF(Tabla225[[#This Row],[DÍAS PENDIENTES DE EJECUCIÓN]]&lt;=0,1,($Q$1-Tabla225[[#This Row],[FECHA ACTA DE INICIO]])/(Tabla225[[#This Row],[FECHA DE TERMINACIÓN  DEL CONTRATO ]]-Tabla225[[#This Row],[FECHA ACTA DE INICIO]]))</f>
        <v>0.18181818181818182</v>
      </c>
      <c r="O146" s="10">
        <v>22670748</v>
      </c>
      <c r="P146" s="7">
        <v>45475</v>
      </c>
      <c r="Q146" s="27" t="s">
        <v>2461</v>
      </c>
      <c r="R146" s="9">
        <f ca="1">+IF(Tabla225[[#This Row],[ESTADO ACTUAL DEL CONTRATO ]]="LIQUIDADO","OK",Tabla225[[#This Row],[FECHA DE TERMINACIÓN  DEL CONTRATO ]]-$Q$1)</f>
        <v>99</v>
      </c>
      <c r="S146" s="7">
        <v>45596</v>
      </c>
      <c r="T146" s="27"/>
      <c r="U146" s="29"/>
      <c r="V146" s="29"/>
      <c r="W146" s="49"/>
      <c r="X146" s="27" t="s">
        <v>2341</v>
      </c>
      <c r="Y146" s="27" t="s">
        <v>2398</v>
      </c>
      <c r="Z146" s="29" t="s">
        <v>2452</v>
      </c>
      <c r="AA146" s="27" t="s">
        <v>2342</v>
      </c>
      <c r="AB146" s="27"/>
      <c r="AC146" s="27"/>
      <c r="AD146" s="27"/>
      <c r="AE146" s="27"/>
      <c r="AF146" s="29" t="s">
        <v>99</v>
      </c>
      <c r="AG146" s="30" t="s">
        <v>2662</v>
      </c>
      <c r="AH146" s="29" t="s">
        <v>99</v>
      </c>
      <c r="AI146" s="6">
        <v>45475</v>
      </c>
      <c r="AJ146" s="29"/>
      <c r="AK146" s="6">
        <f>+Tabla225[[#This Row],[FECHA DE TERMINACIÓN  DEL CONTRATO ]]+120</f>
        <v>45716</v>
      </c>
      <c r="AL146" s="6">
        <f>+Tabla225[[#This Row],[OPORTUNIDAD PARA LIQUIDADAR BILATERALMENTE]]+60</f>
        <v>45776</v>
      </c>
      <c r="AM146" s="6">
        <f>+Tabla225[[#This Row],[OPORTUNIDAD PARA LIQUIDAR UNILATERALMENTE]]+720</f>
        <v>46496</v>
      </c>
      <c r="AN146" s="27"/>
    </row>
    <row r="147" spans="1:40" ht="51" customHeight="1" x14ac:dyDescent="0.25">
      <c r="A147" s="32" t="s">
        <v>86</v>
      </c>
      <c r="B147" s="27" t="s">
        <v>2648</v>
      </c>
      <c r="C147" s="7">
        <v>45488</v>
      </c>
      <c r="D147" s="27" t="s">
        <v>466</v>
      </c>
      <c r="E147" s="9">
        <v>1037625186</v>
      </c>
      <c r="F147" s="27" t="s">
        <v>2229</v>
      </c>
      <c r="G147" s="27" t="s">
        <v>2659</v>
      </c>
      <c r="H147" s="27"/>
      <c r="I147" s="43"/>
      <c r="J147" s="27"/>
      <c r="K147" s="27" t="s">
        <v>4</v>
      </c>
      <c r="L147" s="27" t="s">
        <v>9</v>
      </c>
      <c r="M147" s="27" t="s">
        <v>6</v>
      </c>
      <c r="N147" s="37">
        <f ca="1">+IF(Tabla225[[#This Row],[DÍAS PENDIENTES DE EJECUCIÓN]]&lt;=0,1,($Q$1-Tabla225[[#This Row],[FECHA ACTA DE INICIO]])/(Tabla225[[#This Row],[FECHA DE TERMINACIÓN  DEL CONTRATO ]]-Tabla225[[#This Row],[FECHA ACTA DE INICIO]]))</f>
        <v>5.3254437869822487E-2</v>
      </c>
      <c r="O147" s="10">
        <v>44533333</v>
      </c>
      <c r="P147" s="7">
        <v>45488</v>
      </c>
      <c r="Q147" s="27" t="s">
        <v>2684</v>
      </c>
      <c r="R147" s="9">
        <f ca="1">+IF(Tabla225[[#This Row],[ESTADO ACTUAL DEL CONTRATO ]]="LIQUIDADO","OK",Tabla225[[#This Row],[FECHA DE TERMINACIÓN  DEL CONTRATO ]]-$Q$1)</f>
        <v>160</v>
      </c>
      <c r="S147" s="7">
        <v>45657</v>
      </c>
      <c r="T147" s="27"/>
      <c r="U147" s="29"/>
      <c r="V147" s="29"/>
      <c r="W147" s="49"/>
      <c r="X147" s="27" t="s">
        <v>2286</v>
      </c>
      <c r="Y147" s="27" t="s">
        <v>2220</v>
      </c>
      <c r="Z147" s="29" t="s">
        <v>2453</v>
      </c>
      <c r="AA147" s="27"/>
      <c r="AB147" s="27"/>
      <c r="AC147" s="27"/>
      <c r="AD147" s="27"/>
      <c r="AE147" s="27"/>
      <c r="AF147" s="29" t="s">
        <v>99</v>
      </c>
      <c r="AG147" s="30" t="s">
        <v>2687</v>
      </c>
      <c r="AH147" s="29" t="s">
        <v>99</v>
      </c>
      <c r="AI147" s="6">
        <v>45488</v>
      </c>
      <c r="AJ147" s="29"/>
      <c r="AK147" s="6">
        <f>+Tabla225[[#This Row],[FECHA DE TERMINACIÓN  DEL CONTRATO ]]+120</f>
        <v>45777</v>
      </c>
      <c r="AL147" s="6">
        <f>+Tabla225[[#This Row],[OPORTUNIDAD PARA LIQUIDADAR BILATERALMENTE]]+60</f>
        <v>45837</v>
      </c>
      <c r="AM147" s="6">
        <f>+Tabla225[[#This Row],[OPORTUNIDAD PARA LIQUIDAR UNILATERALMENTE]]+720</f>
        <v>46557</v>
      </c>
      <c r="AN147" s="27"/>
    </row>
    <row r="148" spans="1:40" ht="30" x14ac:dyDescent="0.25">
      <c r="A148" s="32" t="s">
        <v>86</v>
      </c>
      <c r="B148" s="27" t="s">
        <v>2644</v>
      </c>
      <c r="C148" s="7" t="s">
        <v>2674</v>
      </c>
      <c r="D148" s="27" t="s">
        <v>2516</v>
      </c>
      <c r="E148" s="9">
        <v>1000393686</v>
      </c>
      <c r="F148" s="27" t="s">
        <v>2675</v>
      </c>
      <c r="G148" s="27" t="s">
        <v>2658</v>
      </c>
      <c r="K148" s="27" t="s">
        <v>4</v>
      </c>
      <c r="L148" s="27" t="s">
        <v>9</v>
      </c>
      <c r="M148" s="27" t="s">
        <v>6</v>
      </c>
      <c r="N148" s="37">
        <f ca="1">+IF(Tabla225[[#This Row],[DÍAS PENDIENTES DE EJECUCIÓN]]&lt;=0,1,($Q$1-Tabla225[[#This Row],[FECHA ACTA DE INICIO]])/(Tabla225[[#This Row],[FECHA DE TERMINACIÓN  DEL CONTRATO ]]-Tabla225[[#This Row],[FECHA ACTA DE INICIO]]))</f>
        <v>0.17391304347826086</v>
      </c>
      <c r="O148" s="10">
        <v>7937337</v>
      </c>
      <c r="P148" s="7">
        <v>45481</v>
      </c>
      <c r="Q148" s="27" t="s">
        <v>1989</v>
      </c>
      <c r="R148" s="9">
        <f ca="1">+IF(Tabla225[[#This Row],[ESTADO ACTUAL DEL CONTRATO ]]="LIQUIDADO","OK",Tabla225[[#This Row],[FECHA DE TERMINACIÓN  DEL CONTRATO ]]-$Q$1)</f>
        <v>76</v>
      </c>
      <c r="S148" s="7">
        <v>45573</v>
      </c>
      <c r="X148" s="4" t="s">
        <v>2341</v>
      </c>
      <c r="Y148" s="4" t="s">
        <v>2676</v>
      </c>
      <c r="Z148" s="4" t="s">
        <v>2452</v>
      </c>
      <c r="AA148" s="5" t="s">
        <v>2383</v>
      </c>
      <c r="AF148" s="29" t="s">
        <v>99</v>
      </c>
      <c r="AG148" s="30" t="s">
        <v>2678</v>
      </c>
      <c r="AH148" s="29" t="s">
        <v>99</v>
      </c>
      <c r="AI148" s="6" t="s">
        <v>2677</v>
      </c>
      <c r="AK148" s="6">
        <f>+Tabla225[[#This Row],[FECHA DE TERMINACIÓN  DEL CONTRATO ]]+120</f>
        <v>45693</v>
      </c>
      <c r="AL148" s="6">
        <f>+Tabla225[[#This Row],[OPORTUNIDAD PARA LIQUIDADAR BILATERALMENTE]]+60</f>
        <v>45753</v>
      </c>
      <c r="AM148" s="6">
        <f>+Tabla225[[#This Row],[OPORTUNIDAD PARA LIQUIDAR UNILATERALMENTE]]+720</f>
        <v>46473</v>
      </c>
    </row>
    <row r="149" spans="1:40" ht="30" x14ac:dyDescent="0.25">
      <c r="A149" s="32" t="s">
        <v>86</v>
      </c>
      <c r="B149" s="27" t="s">
        <v>2647</v>
      </c>
      <c r="C149" s="7">
        <v>45475</v>
      </c>
      <c r="D149" s="27" t="s">
        <v>513</v>
      </c>
      <c r="E149" s="9">
        <v>98658853</v>
      </c>
      <c r="F149" s="27" t="s">
        <v>1945</v>
      </c>
      <c r="G149" s="27" t="s">
        <v>2640</v>
      </c>
      <c r="H149" s="27"/>
      <c r="I149" s="43"/>
      <c r="J149" s="27"/>
      <c r="K149" s="27" t="s">
        <v>4</v>
      </c>
      <c r="L149" s="27" t="s">
        <v>9</v>
      </c>
      <c r="M149" s="27" t="s">
        <v>6</v>
      </c>
      <c r="N149" s="37">
        <f ca="1">+IF(Tabla225[[#This Row],[DÍAS PENDIENTES DE EJECUCIÓN]]&lt;=0,1,($Q$1-Tabla225[[#This Row],[FECHA ACTA DE INICIO]])/(Tabla225[[#This Row],[FECHA DE TERMINACIÓN  DEL CONTRATO ]]-Tabla225[[#This Row],[FECHA ACTA DE INICIO]]))</f>
        <v>0.18181818181818182</v>
      </c>
      <c r="O149" s="10">
        <v>22670748</v>
      </c>
      <c r="P149" s="7">
        <v>45475</v>
      </c>
      <c r="Q149" s="27" t="s">
        <v>2461</v>
      </c>
      <c r="R149" s="9">
        <f ca="1">+IF(Tabla225[[#This Row],[ESTADO ACTUAL DEL CONTRATO ]]="LIQUIDADO","OK",Tabla225[[#This Row],[FECHA DE TERMINACIÓN  DEL CONTRATO ]]-$Q$1)</f>
        <v>99</v>
      </c>
      <c r="S149" s="7">
        <v>45596</v>
      </c>
      <c r="T149" s="27"/>
      <c r="U149" s="29"/>
      <c r="V149" s="29"/>
      <c r="W149" s="49"/>
      <c r="X149" s="27" t="s">
        <v>2286</v>
      </c>
      <c r="Y149" s="27" t="s">
        <v>2486</v>
      </c>
      <c r="Z149" s="29" t="s">
        <v>2452</v>
      </c>
      <c r="AA149" s="27" t="s">
        <v>2489</v>
      </c>
      <c r="AB149" s="27"/>
      <c r="AC149" s="27"/>
      <c r="AD149" s="27"/>
      <c r="AE149" s="27"/>
      <c r="AF149" s="29" t="s">
        <v>99</v>
      </c>
      <c r="AG149" s="30" t="s">
        <v>2663</v>
      </c>
      <c r="AH149" s="29" t="s">
        <v>99</v>
      </c>
      <c r="AI149" s="6">
        <v>45475</v>
      </c>
      <c r="AJ149" s="29"/>
      <c r="AK149" s="6">
        <f>+Tabla225[[#This Row],[FECHA DE TERMINACIÓN  DEL CONTRATO ]]+120</f>
        <v>45716</v>
      </c>
      <c r="AL149" s="6">
        <f>+Tabla225[[#This Row],[OPORTUNIDAD PARA LIQUIDADAR BILATERALMENTE]]+60</f>
        <v>45776</v>
      </c>
      <c r="AM149" s="6">
        <f>+Tabla225[[#This Row],[OPORTUNIDAD PARA LIQUIDAR UNILATERALMENTE]]+720</f>
        <v>46496</v>
      </c>
      <c r="AN149" s="27"/>
    </row>
    <row r="150" spans="1:40" ht="30" x14ac:dyDescent="0.25">
      <c r="A150" s="32" t="s">
        <v>86</v>
      </c>
      <c r="B150" s="27" t="s">
        <v>2646</v>
      </c>
      <c r="C150" s="7">
        <v>45475</v>
      </c>
      <c r="D150" s="27" t="s">
        <v>1101</v>
      </c>
      <c r="E150" s="9">
        <v>1038212262</v>
      </c>
      <c r="F150" s="27" t="s">
        <v>1945</v>
      </c>
      <c r="G150" s="27" t="s">
        <v>2641</v>
      </c>
      <c r="H150" s="27"/>
      <c r="I150" s="43"/>
      <c r="J150" s="27"/>
      <c r="K150" s="27" t="s">
        <v>4</v>
      </c>
      <c r="L150" s="27" t="s">
        <v>9</v>
      </c>
      <c r="M150" s="27" t="s">
        <v>6</v>
      </c>
      <c r="N150" s="37">
        <f ca="1">+IF(Tabla225[[#This Row],[DÍAS PENDIENTES DE EJECUCIÓN]]&lt;=0,1,($Q$1-Tabla225[[#This Row],[FECHA ACTA DE INICIO]])/(Tabla225[[#This Row],[FECHA DE TERMINACIÓN  DEL CONTRATO ]]-Tabla225[[#This Row],[FECHA ACTA DE INICIO]]))</f>
        <v>0.18181818181818182</v>
      </c>
      <c r="O150" s="10">
        <v>22670748</v>
      </c>
      <c r="P150" s="7">
        <v>45475</v>
      </c>
      <c r="Q150" s="27" t="s">
        <v>2461</v>
      </c>
      <c r="R150" s="9">
        <f ca="1">+IF(Tabla225[[#This Row],[ESTADO ACTUAL DEL CONTRATO ]]="LIQUIDADO","OK",Tabla225[[#This Row],[FECHA DE TERMINACIÓN  DEL CONTRATO ]]-$Q$1)</f>
        <v>99</v>
      </c>
      <c r="S150" s="7">
        <v>45596</v>
      </c>
      <c r="T150" s="27"/>
      <c r="U150" s="29"/>
      <c r="V150" s="29"/>
      <c r="W150" s="49"/>
      <c r="X150" s="27" t="s">
        <v>2286</v>
      </c>
      <c r="Y150" s="27" t="s">
        <v>2486</v>
      </c>
      <c r="Z150" s="29" t="s">
        <v>2452</v>
      </c>
      <c r="AA150" s="27" t="s">
        <v>2489</v>
      </c>
      <c r="AB150" s="27"/>
      <c r="AC150" s="27"/>
      <c r="AD150" s="27"/>
      <c r="AE150" s="27"/>
      <c r="AF150" s="29" t="s">
        <v>99</v>
      </c>
      <c r="AG150" s="30" t="s">
        <v>2664</v>
      </c>
      <c r="AH150" s="29" t="s">
        <v>99</v>
      </c>
      <c r="AI150" s="6">
        <v>45475</v>
      </c>
      <c r="AJ150" s="29"/>
      <c r="AK150" s="6">
        <f>+Tabla225[[#This Row],[FECHA DE TERMINACIÓN  DEL CONTRATO ]]+120</f>
        <v>45716</v>
      </c>
      <c r="AL150" s="6">
        <f>+Tabla225[[#This Row],[OPORTUNIDAD PARA LIQUIDADAR BILATERALMENTE]]+60</f>
        <v>45776</v>
      </c>
      <c r="AM150" s="6">
        <f>+Tabla225[[#This Row],[OPORTUNIDAD PARA LIQUIDAR UNILATERALMENTE]]+720</f>
        <v>46496</v>
      </c>
      <c r="AN150" s="27"/>
    </row>
    <row r="151" spans="1:40" ht="30" x14ac:dyDescent="0.25">
      <c r="A151" s="32" t="s">
        <v>86</v>
      </c>
      <c r="B151" s="27" t="s">
        <v>2645</v>
      </c>
      <c r="C151" s="7">
        <v>45475</v>
      </c>
      <c r="D151" s="27" t="s">
        <v>1957</v>
      </c>
      <c r="E151" s="9">
        <v>43283667</v>
      </c>
      <c r="F151" s="27" t="s">
        <v>2660</v>
      </c>
      <c r="G151" s="27" t="s">
        <v>2653</v>
      </c>
      <c r="H151" s="27"/>
      <c r="I151" s="43"/>
      <c r="J151" s="27"/>
      <c r="K151" s="27" t="s">
        <v>4</v>
      </c>
      <c r="L151" s="27" t="s">
        <v>9</v>
      </c>
      <c r="M151" s="27" t="s">
        <v>6</v>
      </c>
      <c r="N151" s="37">
        <f ca="1">+IF(Tabla225[[#This Row],[DÍAS PENDIENTES DE EJECUCIÓN]]&lt;=0,1,($Q$1-Tabla225[[#This Row],[FECHA ACTA DE INICIO]])/(Tabla225[[#This Row],[FECHA DE TERMINACIÓN  DEL CONTRATO ]]-Tabla225[[#This Row],[FECHA ACTA DE INICIO]]))</f>
        <v>0.12087912087912088</v>
      </c>
      <c r="O151" s="10">
        <v>20726466</v>
      </c>
      <c r="P151" s="7">
        <v>45475</v>
      </c>
      <c r="Q151" s="27" t="s">
        <v>2469</v>
      </c>
      <c r="R151" s="9">
        <f ca="1">+IF(Tabla225[[#This Row],[ESTADO ACTUAL DEL CONTRATO ]]="LIQUIDADO","OK",Tabla225[[#This Row],[FECHA DE TERMINACIÓN  DEL CONTRATO ]]-$Q$1)</f>
        <v>160</v>
      </c>
      <c r="S151" s="7">
        <v>45657</v>
      </c>
      <c r="T151" s="27"/>
      <c r="U151" s="29"/>
      <c r="V151" s="29"/>
      <c r="W151" s="49"/>
      <c r="X151" s="27" t="s">
        <v>2341</v>
      </c>
      <c r="Y151" s="27" t="s">
        <v>2216</v>
      </c>
      <c r="Z151" s="29" t="s">
        <v>2453</v>
      </c>
      <c r="AA151" s="27" t="s">
        <v>2432</v>
      </c>
      <c r="AB151" s="27"/>
      <c r="AC151" s="27"/>
      <c r="AD151" s="27"/>
      <c r="AE151" s="27"/>
      <c r="AF151" s="29" t="s">
        <v>99</v>
      </c>
      <c r="AG151" s="30" t="s">
        <v>2665</v>
      </c>
      <c r="AH151" s="29" t="s">
        <v>99</v>
      </c>
      <c r="AI151" s="6">
        <v>45475</v>
      </c>
      <c r="AJ151" s="29"/>
      <c r="AK151" s="6">
        <f>+Tabla225[[#This Row],[FECHA DE TERMINACIÓN  DEL CONTRATO ]]+120</f>
        <v>45777</v>
      </c>
      <c r="AL151" s="6">
        <f>+Tabla225[[#This Row],[OPORTUNIDAD PARA LIQUIDADAR BILATERALMENTE]]+60</f>
        <v>45837</v>
      </c>
      <c r="AM151" s="6">
        <f>+Tabla225[[#This Row],[OPORTUNIDAD PARA LIQUIDAR UNILATERALMENTE]]+720</f>
        <v>46557</v>
      </c>
      <c r="AN151" s="27"/>
    </row>
    <row r="152" spans="1:40" ht="30" x14ac:dyDescent="0.25">
      <c r="A152" s="32" t="s">
        <v>86</v>
      </c>
      <c r="B152" s="27" t="s">
        <v>2642</v>
      </c>
      <c r="C152" s="7">
        <v>45475</v>
      </c>
      <c r="D152" s="27" t="s">
        <v>2611</v>
      </c>
      <c r="E152" s="9">
        <v>1017138233</v>
      </c>
      <c r="F152" s="5" t="s">
        <v>1943</v>
      </c>
      <c r="G152" s="27" t="s">
        <v>2636</v>
      </c>
      <c r="H152" s="27"/>
      <c r="I152" s="43"/>
      <c r="J152" s="27"/>
      <c r="K152" s="5" t="s">
        <v>4</v>
      </c>
      <c r="L152" s="5" t="s">
        <v>9</v>
      </c>
      <c r="M152" s="5" t="s">
        <v>6</v>
      </c>
      <c r="N152" s="37">
        <f ca="1">+IF(Tabla225[[#This Row],[DÍAS PENDIENTES DE EJECUCIÓN]]&lt;=0,1,($Q$1-Tabla225[[#This Row],[FECHA ACTA DE INICIO]])/(Tabla225[[#This Row],[FECHA DE TERMINACIÓN  DEL CONTRATO ]]-Tabla225[[#This Row],[FECHA ACTA DE INICIO]]))</f>
        <v>0.12087912087912088</v>
      </c>
      <c r="O152" s="10">
        <v>41708700</v>
      </c>
      <c r="P152" s="7">
        <v>45475</v>
      </c>
      <c r="Q152" s="27" t="s">
        <v>2469</v>
      </c>
      <c r="R152" s="9">
        <f ca="1">+IF(Tabla225[[#This Row],[ESTADO ACTUAL DEL CONTRATO ]]="LIQUIDADO","OK",Tabla225[[#This Row],[FECHA DE TERMINACIÓN  DEL CONTRATO ]]-$Q$1)</f>
        <v>160</v>
      </c>
      <c r="S152" s="7">
        <v>45657</v>
      </c>
      <c r="T152" s="27"/>
      <c r="U152" s="29"/>
      <c r="V152" s="29"/>
      <c r="W152" s="49"/>
      <c r="X152" s="27" t="s">
        <v>2341</v>
      </c>
      <c r="Y152" s="27" t="s">
        <v>41</v>
      </c>
      <c r="Z152" s="29" t="s">
        <v>2452</v>
      </c>
      <c r="AA152" s="27"/>
      <c r="AB152" s="27"/>
      <c r="AC152" s="27"/>
      <c r="AD152" s="27"/>
      <c r="AE152" s="27"/>
      <c r="AF152" s="29" t="s">
        <v>99</v>
      </c>
      <c r="AG152" s="30" t="s">
        <v>2666</v>
      </c>
      <c r="AH152" s="29" t="s">
        <v>99</v>
      </c>
      <c r="AI152" s="6">
        <v>45475</v>
      </c>
      <c r="AJ152" s="29"/>
      <c r="AK152" s="6">
        <f>+Tabla225[[#This Row],[FECHA DE TERMINACIÓN  DEL CONTRATO ]]+120</f>
        <v>45777</v>
      </c>
      <c r="AL152" s="6">
        <f>+Tabla225[[#This Row],[OPORTUNIDAD PARA LIQUIDADAR BILATERALMENTE]]+60</f>
        <v>45837</v>
      </c>
      <c r="AM152" s="6">
        <f>+Tabla225[[#This Row],[OPORTUNIDAD PARA LIQUIDAR UNILATERALMENTE]]+720</f>
        <v>46557</v>
      </c>
      <c r="AN152" s="27"/>
    </row>
    <row r="153" spans="1:40" ht="30" x14ac:dyDescent="0.25">
      <c r="A153" s="32" t="s">
        <v>86</v>
      </c>
      <c r="B153" s="27" t="s">
        <v>2643</v>
      </c>
      <c r="C153" s="7">
        <v>45475</v>
      </c>
      <c r="D153" s="27" t="s">
        <v>1964</v>
      </c>
      <c r="E153" s="9">
        <v>32209460</v>
      </c>
      <c r="F153" s="27" t="s">
        <v>1965</v>
      </c>
      <c r="G153" s="27" t="s">
        <v>2637</v>
      </c>
      <c r="H153" s="27"/>
      <c r="I153" s="43"/>
      <c r="J153" s="27"/>
      <c r="K153" s="27" t="s">
        <v>4</v>
      </c>
      <c r="L153" s="5" t="s">
        <v>9</v>
      </c>
      <c r="M153" s="27" t="s">
        <v>6</v>
      </c>
      <c r="N153" s="37">
        <f ca="1">+IF(Tabla225[[#This Row],[DÍAS PENDIENTES DE EJECUCIÓN]]&lt;=0,1,($Q$1-Tabla225[[#This Row],[FECHA ACTA DE INICIO]])/(Tabla225[[#This Row],[FECHA DE TERMINACIÓN  DEL CONTRATO ]]-Tabla225[[#This Row],[FECHA ACTA DE INICIO]]))</f>
        <v>0.12087912087912088</v>
      </c>
      <c r="O153" s="10">
        <v>34006122</v>
      </c>
      <c r="P153" s="7">
        <v>45475</v>
      </c>
      <c r="Q153" s="27" t="s">
        <v>2469</v>
      </c>
      <c r="R153" s="9">
        <f ca="1">+IF(Tabla225[[#This Row],[ESTADO ACTUAL DEL CONTRATO ]]="LIQUIDADO","OK",Tabla225[[#This Row],[FECHA DE TERMINACIÓN  DEL CONTRATO ]]-$Q$1)</f>
        <v>160</v>
      </c>
      <c r="S153" s="7">
        <v>45657</v>
      </c>
      <c r="T153" s="27"/>
      <c r="U153" s="29"/>
      <c r="V153" s="29"/>
      <c r="W153" s="49"/>
      <c r="X153" s="27" t="s">
        <v>2341</v>
      </c>
      <c r="Y153" s="27" t="s">
        <v>35</v>
      </c>
      <c r="Z153" s="29" t="s">
        <v>2453</v>
      </c>
      <c r="AA153" s="27" t="s">
        <v>2432</v>
      </c>
      <c r="AB153" s="27"/>
      <c r="AC153" s="27"/>
      <c r="AD153" s="27"/>
      <c r="AE153" s="27"/>
      <c r="AF153" s="29" t="s">
        <v>99</v>
      </c>
      <c r="AG153" s="30" t="s">
        <v>2667</v>
      </c>
      <c r="AH153" s="29" t="s">
        <v>99</v>
      </c>
      <c r="AI153" s="6">
        <v>45475</v>
      </c>
      <c r="AJ153" s="29"/>
      <c r="AK153" s="6">
        <f>+Tabla225[[#This Row],[FECHA DE TERMINACIÓN  DEL CONTRATO ]]+120</f>
        <v>45777</v>
      </c>
      <c r="AL153" s="6">
        <f>+Tabla225[[#This Row],[OPORTUNIDAD PARA LIQUIDADAR BILATERALMENTE]]+60</f>
        <v>45837</v>
      </c>
      <c r="AM153" s="6">
        <f>+Tabla225[[#This Row],[OPORTUNIDAD PARA LIQUIDAR UNILATERALMENTE]]+720</f>
        <v>46557</v>
      </c>
      <c r="AN153" s="27"/>
    </row>
    <row r="154" spans="1:40" ht="30" x14ac:dyDescent="0.25">
      <c r="A154" s="32" t="s">
        <v>86</v>
      </c>
      <c r="B154" s="27" t="s">
        <v>2651</v>
      </c>
      <c r="C154" s="7">
        <v>45475</v>
      </c>
      <c r="D154" s="27" t="s">
        <v>2239</v>
      </c>
      <c r="E154" s="9">
        <v>1152217557</v>
      </c>
      <c r="F154" s="27" t="s">
        <v>2242</v>
      </c>
      <c r="G154" s="27" t="s">
        <v>2654</v>
      </c>
      <c r="H154" s="27"/>
      <c r="I154" s="43"/>
      <c r="J154" s="27"/>
      <c r="K154" s="27" t="s">
        <v>4</v>
      </c>
      <c r="L154" s="5" t="s">
        <v>9</v>
      </c>
      <c r="M154" s="27" t="s">
        <v>6</v>
      </c>
      <c r="N154" s="37">
        <f ca="1">+IF(Tabla225[[#This Row],[DÍAS PENDIENTES DE EJECUCIÓN]]&lt;=0,1,($Q$1-Tabla225[[#This Row],[FECHA ACTA DE INICIO]])/(Tabla225[[#This Row],[FECHA DE TERMINACIÓN  DEL CONTRATO ]]-Tabla225[[#This Row],[FECHA ACTA DE INICIO]]))</f>
        <v>0.12087912087912088</v>
      </c>
      <c r="O154" s="10">
        <v>29950908</v>
      </c>
      <c r="P154" s="7">
        <v>45475</v>
      </c>
      <c r="Q154" s="27" t="s">
        <v>2469</v>
      </c>
      <c r="R154" s="9">
        <f ca="1">+IF(Tabla225[[#This Row],[ESTADO ACTUAL DEL CONTRATO ]]="LIQUIDADO","OK",Tabla225[[#This Row],[FECHA DE TERMINACIÓN  DEL CONTRATO ]]-$Q$1)</f>
        <v>160</v>
      </c>
      <c r="S154" s="7">
        <v>45657</v>
      </c>
      <c r="T154" s="27"/>
      <c r="U154" s="29"/>
      <c r="V154" s="29"/>
      <c r="W154" s="49"/>
      <c r="X154" s="27" t="s">
        <v>2286</v>
      </c>
      <c r="Y154" s="27" t="s">
        <v>11</v>
      </c>
      <c r="Z154" s="29" t="s">
        <v>2453</v>
      </c>
      <c r="AA154" s="27"/>
      <c r="AB154" s="27"/>
      <c r="AC154" s="27"/>
      <c r="AD154" s="27"/>
      <c r="AE154" s="27"/>
      <c r="AF154" s="29" t="s">
        <v>99</v>
      </c>
      <c r="AG154" s="30" t="s">
        <v>2668</v>
      </c>
      <c r="AH154" s="29" t="s">
        <v>99</v>
      </c>
      <c r="AI154" s="6">
        <v>45475</v>
      </c>
      <c r="AJ154" s="29"/>
      <c r="AK154" s="6">
        <f>+Tabla225[[#This Row],[FECHA DE TERMINACIÓN  DEL CONTRATO ]]+120</f>
        <v>45777</v>
      </c>
      <c r="AL154" s="6">
        <f>+Tabla225[[#This Row],[OPORTUNIDAD PARA LIQUIDADAR BILATERALMENTE]]+60</f>
        <v>45837</v>
      </c>
      <c r="AM154" s="6">
        <f>+Tabla225[[#This Row],[OPORTUNIDAD PARA LIQUIDAR UNILATERALMENTE]]+720</f>
        <v>46557</v>
      </c>
      <c r="AN154" s="27"/>
    </row>
    <row r="155" spans="1:40" ht="30" x14ac:dyDescent="0.25">
      <c r="A155" s="32" t="s">
        <v>86</v>
      </c>
      <c r="B155" s="27" t="s">
        <v>2669</v>
      </c>
      <c r="C155" s="7">
        <v>45477</v>
      </c>
      <c r="D155" s="27" t="s">
        <v>2670</v>
      </c>
      <c r="E155" s="9">
        <v>1037620407</v>
      </c>
      <c r="F155" s="27" t="s">
        <v>2671</v>
      </c>
      <c r="G155" s="27" t="s">
        <v>2655</v>
      </c>
      <c r="H155" s="27"/>
      <c r="I155" s="43"/>
      <c r="J155" s="27"/>
      <c r="K155" s="27" t="s">
        <v>4</v>
      </c>
      <c r="L155" s="27" t="s">
        <v>9</v>
      </c>
      <c r="M155" s="27" t="s">
        <v>6</v>
      </c>
      <c r="N155" s="37">
        <f ca="1">+IF(Tabla225[[#This Row],[DÍAS PENDIENTES DE EJECUCIÓN]]&lt;=0,1,($Q$1-Tabla225[[#This Row],[FECHA ACTA DE INICIO]])/(Tabla225[[#This Row],[FECHA DE TERMINACIÓN  DEL CONTRATO ]]-Tabla225[[#This Row],[FECHA ACTA DE INICIO]]))</f>
        <v>0.16528925619834711</v>
      </c>
      <c r="O155" s="10">
        <v>17977028</v>
      </c>
      <c r="P155" s="7">
        <v>45477</v>
      </c>
      <c r="Q155" s="27" t="s">
        <v>2461</v>
      </c>
      <c r="R155" s="9">
        <f ca="1">+IF(Tabla225[[#This Row],[ESTADO ACTUAL DEL CONTRATO ]]="LIQUIDADO","OK",Tabla225[[#This Row],[FECHA DE TERMINACIÓN  DEL CONTRATO ]]-$Q$1)</f>
        <v>101</v>
      </c>
      <c r="S155" s="7">
        <v>45598</v>
      </c>
      <c r="T155" s="27"/>
      <c r="U155" s="29"/>
      <c r="V155" s="29"/>
      <c r="W155" s="49"/>
      <c r="X155" s="27" t="s">
        <v>2286</v>
      </c>
      <c r="Y155" s="27" t="s">
        <v>26</v>
      </c>
      <c r="Z155" s="29" t="s">
        <v>2452</v>
      </c>
      <c r="AA155" s="27"/>
      <c r="AB155" s="27"/>
      <c r="AC155" s="27"/>
      <c r="AD155" s="27"/>
      <c r="AE155" s="27"/>
      <c r="AF155" s="29" t="s">
        <v>99</v>
      </c>
      <c r="AG155" s="30" t="s">
        <v>2673</v>
      </c>
      <c r="AH155" s="29" t="s">
        <v>99</v>
      </c>
      <c r="AI155" s="6">
        <v>45477</v>
      </c>
      <c r="AJ155" s="29"/>
      <c r="AK155" s="6">
        <f>+Tabla225[[#This Row],[FECHA DE TERMINACIÓN  DEL CONTRATO ]]+120</f>
        <v>45718</v>
      </c>
      <c r="AL155" s="6">
        <f>+Tabla225[[#This Row],[OPORTUNIDAD PARA LIQUIDADAR BILATERALMENTE]]+60</f>
        <v>45778</v>
      </c>
      <c r="AM155" s="6">
        <f>+Tabla225[[#This Row],[OPORTUNIDAD PARA LIQUIDAR UNILATERALMENTE]]+720</f>
        <v>46498</v>
      </c>
      <c r="AN155" s="27"/>
    </row>
    <row r="156" spans="1:40" ht="30" x14ac:dyDescent="0.25">
      <c r="A156" s="32" t="s">
        <v>86</v>
      </c>
      <c r="B156" s="27" t="s">
        <v>2689</v>
      </c>
      <c r="C156" s="7">
        <v>45492</v>
      </c>
      <c r="D156" s="27" t="s">
        <v>2679</v>
      </c>
      <c r="E156" s="9">
        <v>890909297</v>
      </c>
      <c r="F156" s="27" t="s">
        <v>2690</v>
      </c>
      <c r="G156" s="27" t="s">
        <v>2680</v>
      </c>
      <c r="H156" s="27"/>
      <c r="I156" s="43"/>
      <c r="J156" s="27"/>
      <c r="K156" s="27" t="s">
        <v>4</v>
      </c>
      <c r="L156" s="27" t="s">
        <v>5</v>
      </c>
      <c r="M156" s="27" t="s">
        <v>6</v>
      </c>
      <c r="N156" s="37">
        <f ca="1">+IF(Tabla225[[#This Row],[DÍAS PENDIENTES DE EJECUCIÓN]]&lt;=0,1,($Q$1-Tabla225[[#This Row],[FECHA ACTA DE INICIO]])/(Tabla225[[#This Row],[FECHA DE TERMINACIÓN  DEL CONTRATO ]]-Tabla225[[#This Row],[FECHA ACTA DE INICIO]]))</f>
        <v>3.0303030303030304E-2</v>
      </c>
      <c r="O156" s="10">
        <v>50000000</v>
      </c>
      <c r="P156" s="7">
        <v>45492</v>
      </c>
      <c r="Q156" s="27" t="s">
        <v>2691</v>
      </c>
      <c r="R156" s="9">
        <f ca="1">+IF(Tabla225[[#This Row],[ESTADO ACTUAL DEL CONTRATO ]]="LIQUIDADO","OK",Tabla225[[#This Row],[FECHA DE TERMINACIÓN  DEL CONTRATO ]]-$Q$1)</f>
        <v>160</v>
      </c>
      <c r="S156" s="7">
        <v>45657</v>
      </c>
      <c r="T156" s="27"/>
      <c r="U156" s="29"/>
      <c r="V156" s="29"/>
      <c r="W156" s="49"/>
      <c r="X156" s="27" t="s">
        <v>2341</v>
      </c>
      <c r="Y156" s="27" t="s">
        <v>11</v>
      </c>
      <c r="Z156" s="29" t="s">
        <v>2452</v>
      </c>
      <c r="AA156" s="27" t="s">
        <v>2692</v>
      </c>
      <c r="AB156" s="27"/>
      <c r="AC156" s="27"/>
      <c r="AD156" s="27"/>
      <c r="AE156" s="27"/>
      <c r="AF156" s="29" t="s">
        <v>99</v>
      </c>
      <c r="AG156" s="30" t="s">
        <v>2693</v>
      </c>
      <c r="AH156" s="29" t="s">
        <v>99</v>
      </c>
      <c r="AI156" s="6">
        <v>45492</v>
      </c>
      <c r="AJ156" s="29"/>
      <c r="AK156" s="6">
        <f>+Tabla225[[#This Row],[FECHA DE TERMINACIÓN  DEL CONTRATO ]]+120</f>
        <v>45777</v>
      </c>
      <c r="AL156" s="6">
        <f>+Tabla225[[#This Row],[OPORTUNIDAD PARA LIQUIDADAR BILATERALMENTE]]+60</f>
        <v>45837</v>
      </c>
      <c r="AM156" s="6">
        <f>+Tabla225[[#This Row],[OPORTUNIDAD PARA LIQUIDAR UNILATERALMENTE]]+720</f>
        <v>46557</v>
      </c>
      <c r="AN156" s="27"/>
    </row>
    <row r="157" spans="1:40" ht="45" x14ac:dyDescent="0.25">
      <c r="A157" s="32" t="s">
        <v>86</v>
      </c>
      <c r="B157" s="27" t="s">
        <v>2681</v>
      </c>
      <c r="C157" s="7">
        <v>45489</v>
      </c>
      <c r="D157" s="27" t="s">
        <v>1336</v>
      </c>
      <c r="E157" s="9">
        <v>9910316</v>
      </c>
      <c r="F157" s="27" t="s">
        <v>2682</v>
      </c>
      <c r="G157" s="27" t="s">
        <v>2683</v>
      </c>
      <c r="H157" s="27"/>
      <c r="I157" s="43"/>
      <c r="J157" s="27"/>
      <c r="K157" s="27" t="s">
        <v>4</v>
      </c>
      <c r="L157" s="27" t="s">
        <v>9</v>
      </c>
      <c r="M157" s="27" t="s">
        <v>6</v>
      </c>
      <c r="N157" s="37">
        <f ca="1">+IF(Tabla225[[#This Row],[DÍAS PENDIENTES DE EJECUCIÓN]]&lt;=0,1,($Q$1-Tabla225[[#This Row],[FECHA ACTA DE INICIO]])/(Tabla225[[#This Row],[FECHA DE TERMINACIÓN  DEL CONTRATO ]]-Tabla225[[#This Row],[FECHA ACTA DE INICIO]]))</f>
        <v>4.7619047619047616E-2</v>
      </c>
      <c r="O157" s="10">
        <v>31550124</v>
      </c>
      <c r="P157" s="7">
        <v>45489</v>
      </c>
      <c r="Q157" s="27" t="s">
        <v>2684</v>
      </c>
      <c r="R157" s="9">
        <f ca="1">+IF(Tabla225[[#This Row],[ESTADO ACTUAL DEL CONTRATO ]]="LIQUIDADO","OK",Tabla225[[#This Row],[FECHA DE TERMINACIÓN  DEL CONTRATO ]]-$Q$1)</f>
        <v>160</v>
      </c>
      <c r="S157" s="7">
        <v>45657</v>
      </c>
      <c r="T157" s="27"/>
      <c r="U157" s="29"/>
      <c r="V157" s="29"/>
      <c r="W157" s="49"/>
      <c r="X157" s="27" t="s">
        <v>2286</v>
      </c>
      <c r="Y157" s="27" t="s">
        <v>39</v>
      </c>
      <c r="Z157" s="29" t="s">
        <v>2453</v>
      </c>
      <c r="AA157" s="27" t="s">
        <v>2685</v>
      </c>
      <c r="AB157" s="27"/>
      <c r="AC157" s="27"/>
      <c r="AD157" s="27"/>
      <c r="AE157" s="27"/>
      <c r="AF157" s="29" t="s">
        <v>99</v>
      </c>
      <c r="AG157" s="30" t="s">
        <v>2688</v>
      </c>
      <c r="AH157" s="29" t="s">
        <v>99</v>
      </c>
      <c r="AI157" s="6">
        <v>45489</v>
      </c>
      <c r="AJ157" s="29"/>
      <c r="AK157" s="6">
        <f>+Tabla225[[#This Row],[FECHA DE TERMINACIÓN  DEL CONTRATO ]]+120</f>
        <v>45777</v>
      </c>
      <c r="AL157" s="6">
        <f>+Tabla225[[#This Row],[OPORTUNIDAD PARA LIQUIDADAR BILATERALMENTE]]+60</f>
        <v>45837</v>
      </c>
      <c r="AM157" s="6">
        <f>+Tabla225[[#This Row],[OPORTUNIDAD PARA LIQUIDAR UNILATERALMENTE]]+720</f>
        <v>46557</v>
      </c>
      <c r="AN157" s="27"/>
    </row>
    <row r="158" spans="1:40" ht="30" x14ac:dyDescent="0.25">
      <c r="A158" s="27" t="s">
        <v>86</v>
      </c>
      <c r="B158" s="27" t="s">
        <v>2697</v>
      </c>
      <c r="C158" s="7" t="s">
        <v>2696</v>
      </c>
      <c r="D158" s="27" t="s">
        <v>2698</v>
      </c>
      <c r="E158" s="9">
        <v>1152692416</v>
      </c>
      <c r="F158" s="27" t="s">
        <v>2021</v>
      </c>
      <c r="G158" s="27" t="s">
        <v>2694</v>
      </c>
      <c r="H158" s="27"/>
      <c r="I158" s="43"/>
      <c r="J158" s="27"/>
      <c r="K158" s="27" t="s">
        <v>4</v>
      </c>
      <c r="L158" s="27" t="s">
        <v>9</v>
      </c>
      <c r="M158" s="27" t="s">
        <v>6</v>
      </c>
      <c r="N158" s="37">
        <f ca="1">+IF(Tabla225[[#This Row],[DÍAS PENDIENTES DE EJECUCIÓN]]&lt;=0,1,($Q$1-Tabla225[[#This Row],[FECHA ACTA DE INICIO]])/(Tabla225[[#This Row],[FECHA DE TERMINACIÓN  DEL CONTRATO ]]-Tabla225[[#This Row],[FECHA ACTA DE INICIO]]))</f>
        <v>5.6910569105691054E-2</v>
      </c>
      <c r="O158" s="10">
        <v>22670748</v>
      </c>
      <c r="P158" s="7">
        <v>45490</v>
      </c>
      <c r="Q158" s="27" t="s">
        <v>2461</v>
      </c>
      <c r="R158" s="9">
        <f ca="1">+IF(Tabla225[[#This Row],[ESTADO ACTUAL DEL CONTRATO ]]="LIQUIDADO","OK",Tabla225[[#This Row],[FECHA DE TERMINACIÓN  DEL CONTRATO ]]-$Q$1)</f>
        <v>116</v>
      </c>
      <c r="S158" s="7">
        <v>45613</v>
      </c>
      <c r="T158" s="27"/>
      <c r="U158" s="29"/>
      <c r="V158" s="29"/>
      <c r="W158" s="49"/>
      <c r="X158" s="27" t="s">
        <v>2341</v>
      </c>
      <c r="Y158" s="27" t="s">
        <v>32</v>
      </c>
      <c r="Z158" s="29" t="s">
        <v>2452</v>
      </c>
      <c r="AA158" s="27"/>
      <c r="AB158" s="27"/>
      <c r="AC158" s="27"/>
      <c r="AD158" s="27"/>
      <c r="AE158" s="27"/>
      <c r="AF158" s="29" t="s">
        <v>99</v>
      </c>
      <c r="AG158" s="30" t="s">
        <v>2699</v>
      </c>
      <c r="AH158" s="29" t="s">
        <v>99</v>
      </c>
      <c r="AI158" s="6">
        <v>45490</v>
      </c>
      <c r="AJ158" s="29"/>
      <c r="AK158" s="6">
        <f>+Tabla225[[#This Row],[FECHA DE TERMINACIÓN  DEL CONTRATO ]]+120</f>
        <v>45733</v>
      </c>
      <c r="AL158" s="6">
        <f>+Tabla225[[#This Row],[OPORTUNIDAD PARA LIQUIDADAR BILATERALMENTE]]+60</f>
        <v>45793</v>
      </c>
      <c r="AM158" s="6">
        <f>+Tabla225[[#This Row],[OPORTUNIDAD PARA LIQUIDAR UNILATERALMENTE]]+720</f>
        <v>46513</v>
      </c>
      <c r="AN158" s="27"/>
    </row>
    <row r="159" spans="1:40" ht="45" x14ac:dyDescent="0.25">
      <c r="A159" s="27" t="s">
        <v>86</v>
      </c>
      <c r="B159" s="27" t="s">
        <v>2704</v>
      </c>
      <c r="C159" s="7" t="s">
        <v>2700</v>
      </c>
      <c r="D159" s="27" t="s">
        <v>1197</v>
      </c>
      <c r="E159" s="9">
        <v>15371587</v>
      </c>
      <c r="F159" s="27" t="s">
        <v>2701</v>
      </c>
      <c r="G159" s="27" t="s">
        <v>2695</v>
      </c>
      <c r="H159" s="27"/>
      <c r="I159" s="43"/>
      <c r="J159" s="27"/>
      <c r="K159" s="27" t="s">
        <v>4</v>
      </c>
      <c r="L159" s="27" t="s">
        <v>9</v>
      </c>
      <c r="M159" s="27" t="s">
        <v>6</v>
      </c>
      <c r="N159" s="37">
        <f ca="1">+IF(Tabla225[[#This Row],[DÍAS PENDIENTES DE EJECUCIÓN]]&lt;=0,1,($Q$1-Tabla225[[#This Row],[FECHA ACTA DE INICIO]])/(Tabla225[[#This Row],[FECHA DE TERMINACIÓN  DEL CONTRATO ]]-Tabla225[[#This Row],[FECHA ACTA DE INICIO]]))</f>
        <v>6.2111801242236021E-3</v>
      </c>
      <c r="O159" s="10">
        <v>42400000</v>
      </c>
      <c r="P159" s="7">
        <v>45496</v>
      </c>
      <c r="Q159" s="27" t="s">
        <v>2702</v>
      </c>
      <c r="R159" s="9">
        <f ca="1">+IF(Tabla225[[#This Row],[ESTADO ACTUAL DEL CONTRATO ]]="LIQUIDADO","OK",Tabla225[[#This Row],[FECHA DE TERMINACIÓN  DEL CONTRATO ]]-$Q$1)</f>
        <v>160</v>
      </c>
      <c r="S159" s="7">
        <v>45657</v>
      </c>
      <c r="T159" s="27"/>
      <c r="U159" s="29"/>
      <c r="V159" s="29"/>
      <c r="W159" s="49"/>
      <c r="X159" s="27" t="s">
        <v>2341</v>
      </c>
      <c r="Y159" s="27" t="s">
        <v>23</v>
      </c>
      <c r="Z159" s="29" t="s">
        <v>2703</v>
      </c>
      <c r="AA159" s="27"/>
      <c r="AB159" s="27"/>
      <c r="AC159" s="27"/>
      <c r="AD159" s="27"/>
      <c r="AE159" s="27"/>
      <c r="AF159" s="29" t="s">
        <v>99</v>
      </c>
      <c r="AG159" s="30" t="s">
        <v>2705</v>
      </c>
      <c r="AH159" s="29" t="s">
        <v>99</v>
      </c>
      <c r="AI159" s="6">
        <v>45496</v>
      </c>
      <c r="AJ159" s="29"/>
      <c r="AK159" s="6">
        <v>45777</v>
      </c>
      <c r="AL159" s="6">
        <f>+Tabla225[[#This Row],[OPORTUNIDAD PARA LIQUIDADAR BILATERALMENTE]]+60</f>
        <v>45837</v>
      </c>
      <c r="AM159" s="6">
        <f>+Tabla225[[#This Row],[OPORTUNIDAD PARA LIQUIDAR UNILATERALMENTE]]+720</f>
        <v>46557</v>
      </c>
      <c r="AN159" s="27"/>
    </row>
  </sheetData>
  <mergeCells count="4">
    <mergeCell ref="H1:J1"/>
    <mergeCell ref="U1:W1"/>
    <mergeCell ref="AF1:AG1"/>
    <mergeCell ref="AH1:AI1"/>
  </mergeCells>
  <phoneticPr fontId="7" type="noConversion"/>
  <conditionalFormatting sqref="R12">
    <cfRule type="iconSet" priority="25">
      <iconSet iconSet="3Symbols">
        <cfvo type="percent" val="0"/>
        <cfvo type="num" val="30"/>
        <cfvo type="num" val="90"/>
      </iconSet>
    </cfRule>
  </conditionalFormatting>
  <conditionalFormatting sqref="R13">
    <cfRule type="iconSet" priority="24">
      <iconSet iconSet="3Symbols">
        <cfvo type="percent" val="0"/>
        <cfvo type="num" val="30"/>
        <cfvo type="num" val="90"/>
      </iconSet>
    </cfRule>
  </conditionalFormatting>
  <conditionalFormatting sqref="R14">
    <cfRule type="iconSet" priority="23">
      <iconSet iconSet="3Symbols">
        <cfvo type="percent" val="0"/>
        <cfvo type="num" val="30"/>
        <cfvo type="num" val="90"/>
      </iconSet>
    </cfRule>
  </conditionalFormatting>
  <conditionalFormatting sqref="R15">
    <cfRule type="iconSet" priority="22">
      <iconSet iconSet="3Symbols">
        <cfvo type="percent" val="0"/>
        <cfvo type="num" val="30"/>
        <cfvo type="num" val="90"/>
      </iconSet>
    </cfRule>
  </conditionalFormatting>
  <conditionalFormatting sqref="R16">
    <cfRule type="iconSet" priority="21">
      <iconSet iconSet="3Symbols">
        <cfvo type="percent" val="0"/>
        <cfvo type="num" val="30"/>
        <cfvo type="num" val="90"/>
      </iconSet>
    </cfRule>
  </conditionalFormatting>
  <conditionalFormatting sqref="R17">
    <cfRule type="iconSet" priority="20">
      <iconSet iconSet="3Symbols">
        <cfvo type="percent" val="0"/>
        <cfvo type="num" val="30"/>
        <cfvo type="num" val="90"/>
      </iconSet>
    </cfRule>
  </conditionalFormatting>
  <conditionalFormatting sqref="R18">
    <cfRule type="iconSet" priority="19">
      <iconSet iconSet="3Symbols">
        <cfvo type="percent" val="0"/>
        <cfvo type="num" val="30"/>
        <cfvo type="num" val="90"/>
      </iconSet>
    </cfRule>
  </conditionalFormatting>
  <conditionalFormatting sqref="R19">
    <cfRule type="iconSet" priority="18">
      <iconSet iconSet="3Symbols">
        <cfvo type="percent" val="0"/>
        <cfvo type="num" val="30"/>
        <cfvo type="num" val="90"/>
      </iconSet>
    </cfRule>
  </conditionalFormatting>
  <conditionalFormatting sqref="R20">
    <cfRule type="iconSet" priority="17">
      <iconSet iconSet="3Symbols">
        <cfvo type="percent" val="0"/>
        <cfvo type="num" val="30"/>
        <cfvo type="num" val="90"/>
      </iconSet>
    </cfRule>
  </conditionalFormatting>
  <conditionalFormatting sqref="R21">
    <cfRule type="iconSet" priority="16">
      <iconSet iconSet="3Symbols">
        <cfvo type="percent" val="0"/>
        <cfvo type="num" val="30"/>
        <cfvo type="num" val="90"/>
      </iconSet>
    </cfRule>
  </conditionalFormatting>
  <conditionalFormatting sqref="R22">
    <cfRule type="iconSet" priority="15">
      <iconSet iconSet="3Symbols">
        <cfvo type="percent" val="0"/>
        <cfvo type="num" val="30"/>
        <cfvo type="num" val="90"/>
      </iconSet>
    </cfRule>
  </conditionalFormatting>
  <conditionalFormatting sqref="R23">
    <cfRule type="iconSet" priority="14">
      <iconSet iconSet="3Symbols">
        <cfvo type="percent" val="0"/>
        <cfvo type="num" val="30"/>
        <cfvo type="num" val="90"/>
      </iconSet>
    </cfRule>
  </conditionalFormatting>
  <conditionalFormatting sqref="R24">
    <cfRule type="iconSet" priority="13">
      <iconSet iconSet="3Symbols">
        <cfvo type="percent" val="0"/>
        <cfvo type="num" val="30"/>
        <cfvo type="num" val="90"/>
      </iconSet>
    </cfRule>
  </conditionalFormatting>
  <conditionalFormatting sqref="R25">
    <cfRule type="iconSet" priority="12">
      <iconSet iconSet="3Symbols">
        <cfvo type="percent" val="0"/>
        <cfvo type="num" val="30"/>
        <cfvo type="num" val="90"/>
      </iconSet>
    </cfRule>
  </conditionalFormatting>
  <conditionalFormatting sqref="R26">
    <cfRule type="iconSet" priority="11">
      <iconSet iconSet="3Symbols">
        <cfvo type="percent" val="0"/>
        <cfvo type="num" val="30"/>
        <cfvo type="num" val="90"/>
      </iconSet>
    </cfRule>
  </conditionalFormatting>
  <conditionalFormatting sqref="R27">
    <cfRule type="iconSet" priority="10">
      <iconSet iconSet="3Symbols">
        <cfvo type="percent" val="0"/>
        <cfvo type="num" val="30"/>
        <cfvo type="num" val="90"/>
      </iconSet>
    </cfRule>
  </conditionalFormatting>
  <conditionalFormatting sqref="R28">
    <cfRule type="iconSet" priority="9">
      <iconSet iconSet="3Symbols">
        <cfvo type="percent" val="0"/>
        <cfvo type="num" val="30"/>
        <cfvo type="num" val="90"/>
      </iconSet>
    </cfRule>
  </conditionalFormatting>
  <conditionalFormatting sqref="R29">
    <cfRule type="iconSet" priority="8">
      <iconSet iconSet="3Symbols">
        <cfvo type="percent" val="0"/>
        <cfvo type="num" val="30"/>
        <cfvo type="num" val="90"/>
      </iconSet>
    </cfRule>
  </conditionalFormatting>
  <conditionalFormatting sqref="R30">
    <cfRule type="iconSet" priority="7">
      <iconSet iconSet="3Symbols">
        <cfvo type="percent" val="0"/>
        <cfvo type="num" val="30"/>
        <cfvo type="num" val="90"/>
      </iconSet>
    </cfRule>
  </conditionalFormatting>
  <conditionalFormatting sqref="R31">
    <cfRule type="iconSet" priority="6">
      <iconSet iconSet="3Symbols">
        <cfvo type="percent" val="0"/>
        <cfvo type="num" val="30"/>
        <cfvo type="num" val="90"/>
      </iconSet>
    </cfRule>
  </conditionalFormatting>
  <conditionalFormatting sqref="R32">
    <cfRule type="iconSet" priority="5">
      <iconSet iconSet="3Symbols">
        <cfvo type="percent" val="0"/>
        <cfvo type="num" val="30"/>
        <cfvo type="num" val="90"/>
      </iconSet>
    </cfRule>
  </conditionalFormatting>
  <conditionalFormatting sqref="R33">
    <cfRule type="iconSet" priority="4">
      <iconSet iconSet="3Symbols">
        <cfvo type="percent" val="0"/>
        <cfvo type="num" val="30"/>
        <cfvo type="num" val="90"/>
      </iconSet>
    </cfRule>
  </conditionalFormatting>
  <conditionalFormatting sqref="R34">
    <cfRule type="iconSet" priority="3">
      <iconSet iconSet="3Symbols">
        <cfvo type="percent" val="0"/>
        <cfvo type="num" val="30"/>
        <cfvo type="num" val="90"/>
      </iconSet>
    </cfRule>
  </conditionalFormatting>
  <conditionalFormatting sqref="R35">
    <cfRule type="iconSet" priority="2">
      <iconSet iconSet="3Symbols">
        <cfvo type="percent" val="0"/>
        <cfvo type="num" val="30"/>
        <cfvo type="num" val="90"/>
      </iconSet>
    </cfRule>
  </conditionalFormatting>
  <conditionalFormatting sqref="R36">
    <cfRule type="iconSet" priority="1">
      <iconSet iconSet="3Symbols">
        <cfvo type="percent" val="0"/>
        <cfvo type="num" val="30"/>
        <cfvo type="num" val="90"/>
      </iconSet>
    </cfRule>
  </conditionalFormatting>
  <conditionalFormatting sqref="R3:R11 R37:R141">
    <cfRule type="iconSet" priority="123">
      <iconSet iconSet="3Symbols">
        <cfvo type="percent" val="0"/>
        <cfvo type="num" val="30"/>
        <cfvo type="num" val="90"/>
      </iconSet>
    </cfRule>
  </conditionalFormatting>
  <hyperlinks>
    <hyperlink ref="AG10" r:id="rId1" xr:uid="{02EC532C-023E-4D5B-B1BB-C7BAD3391E86}"/>
    <hyperlink ref="AG72" r:id="rId2" xr:uid="{EB7D3229-A822-4F46-BB56-334A98C521D2}"/>
    <hyperlink ref="AG73" r:id="rId3" xr:uid="{7B05C0F6-90F0-446A-B4B0-422DE70D0169}"/>
    <hyperlink ref="AG68" r:id="rId4" xr:uid="{538FC269-EC05-4885-BE1F-FA0C5BEEF927}"/>
    <hyperlink ref="AG69" r:id="rId5" xr:uid="{A9CB4A9F-5309-4C0A-9F48-7BBA70771B65}"/>
    <hyperlink ref="AG74" r:id="rId6" xr:uid="{42B649DB-D5F1-448E-BE84-EAE26BF36B28}"/>
    <hyperlink ref="AG76" r:id="rId7" xr:uid="{27E9A411-8C2A-4177-8338-7E57A18EBCAE}"/>
    <hyperlink ref="AG75" r:id="rId8" xr:uid="{6B9332A4-2C19-42FB-B084-CF88E2CAF82E}"/>
    <hyperlink ref="AG78" r:id="rId9" xr:uid="{40BDE7C8-1EEA-4673-B637-2EF450F161D6}"/>
    <hyperlink ref="AG81" r:id="rId10" xr:uid="{DE636542-A8CA-4490-BA8B-00B7D249945D}"/>
    <hyperlink ref="AG124" r:id="rId11" xr:uid="{B7EB00F1-957B-49E7-914F-AF117BC41B5B}"/>
    <hyperlink ref="AG125" r:id="rId12" xr:uid="{A36D37CD-7344-4030-851E-E7C8F06EA5FD}"/>
    <hyperlink ref="AG126" r:id="rId13" xr:uid="{D5418836-C74D-4006-8A0A-82C6D27605DE}"/>
    <hyperlink ref="AG127" r:id="rId14" xr:uid="{6FAD8FFB-D168-4A30-822C-27D08BAB9291}"/>
    <hyperlink ref="AG128" r:id="rId15" xr:uid="{B708385A-740E-444E-BB9D-C3C1DC376A7A}"/>
    <hyperlink ref="AG129" r:id="rId16" xr:uid="{05705054-50C6-4B06-B207-D40EAD2F55E7}"/>
    <hyperlink ref="AG130" r:id="rId17" xr:uid="{833EBC4D-C1BE-4B6A-B8FF-C44F1262BEDA}"/>
    <hyperlink ref="AG131" r:id="rId18" xr:uid="{75415AE5-40D7-4150-9B61-6C79B64A7E8E}"/>
    <hyperlink ref="AG132" r:id="rId19" xr:uid="{055CA634-A1B9-4FEA-A998-6DE3ED0F20A8}"/>
    <hyperlink ref="AG133" r:id="rId20" xr:uid="{C37C89D5-8452-4CF5-9B4D-8FB7CC62C28B}"/>
    <hyperlink ref="AG134" r:id="rId21" xr:uid="{41D509F8-00CD-4252-85D7-698A4BC244B1}"/>
    <hyperlink ref="AG136" r:id="rId22" xr:uid="{0E23782E-75D5-4343-B932-C4F40028DF6D}"/>
    <hyperlink ref="AG138" r:id="rId23" xr:uid="{DF501C68-6495-493D-8C7C-7D2D62C24625}"/>
    <hyperlink ref="AG135" r:id="rId24" xr:uid="{ECF4C627-55D3-4A4E-9BA0-C3F4487CFF3D}"/>
    <hyperlink ref="AG137" r:id="rId25" xr:uid="{A3AAA7A4-4009-43B5-A5C2-78CA1558972C}"/>
    <hyperlink ref="AG139" r:id="rId26" xr:uid="{67E06BAA-8699-422B-A79E-D2BFEB3D90D7}"/>
    <hyperlink ref="AG140" r:id="rId27" xr:uid="{3428F27C-E0CB-4B28-AE46-DB8D2E2A1DF7}"/>
    <hyperlink ref="AG141" r:id="rId28" xr:uid="{50E8DC01-2F89-443E-8E42-C8F09CEC0BB5}"/>
    <hyperlink ref="AG142" r:id="rId29" xr:uid="{775C0102-9F83-4C7F-B34D-5DFA3032BABC}"/>
    <hyperlink ref="AG143" r:id="rId30" xr:uid="{30893B52-0465-4B65-8AB0-0E6D51F7AE97}"/>
    <hyperlink ref="AG149" r:id="rId31" xr:uid="{49286521-E9D0-4B68-A50F-79B97D4D7B84}"/>
    <hyperlink ref="AG150" r:id="rId32" xr:uid="{275FF131-969B-4354-BE88-7CAFE2566E32}"/>
    <hyperlink ref="AG151" r:id="rId33" xr:uid="{741CBFA1-D5B1-4C3A-BD18-77BC1551AE82}"/>
    <hyperlink ref="AG152" r:id="rId34" xr:uid="{A434A97C-2C28-4A4C-A388-3A140E397120}"/>
    <hyperlink ref="AG153" r:id="rId35" xr:uid="{CD0C5518-E063-47C9-8D1C-8C2460239A0F}"/>
    <hyperlink ref="AG154" r:id="rId36" xr:uid="{081AE23E-A217-4A66-B59A-8150FBC118B0}"/>
    <hyperlink ref="AG155" r:id="rId37" xr:uid="{CBCF8FC3-F744-43D4-A93F-200293781A8D}"/>
    <hyperlink ref="AG148" r:id="rId38" xr:uid="{57587B4E-58C5-4FD5-8E74-5D56BF99157B}"/>
    <hyperlink ref="AG145" r:id="rId39" xr:uid="{E35FCDC3-6BDE-466E-9581-33D3FE52C307}"/>
    <hyperlink ref="AG147" r:id="rId40" xr:uid="{EFD30AED-36FD-4BEB-802D-A0FA5E9D5D55}"/>
    <hyperlink ref="AG157" r:id="rId41" xr:uid="{E08BFBD4-C9B2-4D16-8B41-036E3DC878CB}"/>
    <hyperlink ref="AG156" r:id="rId42" xr:uid="{2765F580-61B5-46F6-8C71-5BD06E197E2B}"/>
    <hyperlink ref="AG158" r:id="rId43" xr:uid="{10AE1EFB-66D9-435D-9DA7-15493E8B7457}"/>
    <hyperlink ref="AG159" r:id="rId44" xr:uid="{D6AF6A04-F6E9-4441-BC27-E3DE5707D10F}"/>
  </hyperlinks>
  <pageMargins left="0.7" right="0.7" top="0.75" bottom="0.75" header="0.3" footer="0.3"/>
  <pageSetup orientation="portrait" r:id="rId45"/>
  <drawing r:id="rId46"/>
  <tableParts count="1">
    <tablePart r:id="rId47"/>
  </tableParts>
  <extLst>
    <ext xmlns:x14="http://schemas.microsoft.com/office/spreadsheetml/2009/9/main" uri="{CCE6A557-97BC-4b89-ADB6-D9C93CAAB3DF}">
      <x14:dataValidations xmlns:xm="http://schemas.microsoft.com/office/excel/2006/main" count="5">
        <x14:dataValidation type="list" allowBlank="1" showInputMessage="1" showErrorMessage="1" xr:uid="{74DE5D7B-E955-4A51-A144-A42672E64127}">
          <x14:formula1>
            <xm:f>'Listas de Datos'!$G$2:$G$20</xm:f>
          </x14:formula1>
          <xm:sqref>Y5:Y36 Y152:Y1048576</xm:sqref>
        </x14:dataValidation>
        <x14:dataValidation type="list" allowBlank="1" showInputMessage="1" showErrorMessage="1" xr:uid="{9CD9B071-FBE2-4AE4-8B3E-BBDA546098C0}">
          <x14:formula1>
            <xm:f>'Listas de Datos'!$C$2:$C$10</xm:f>
          </x14:formula1>
          <xm:sqref>L3:L10 L12:L19 L21 L23:L34 L36:L159</xm:sqref>
        </x14:dataValidation>
        <x14:dataValidation type="list" allowBlank="1" showInputMessage="1" showErrorMessage="1" xr:uid="{1C50E656-1920-4AA9-B93D-361FEB7FC506}">
          <x14:formula1>
            <xm:f>'Listas de Datos'!$C$1:$C$11</xm:f>
          </x14:formula1>
          <xm:sqref>L11 L20 L22 L35</xm:sqref>
        </x14:dataValidation>
        <x14:dataValidation type="list" allowBlank="1" showInputMessage="1" showErrorMessage="1" xr:uid="{C2DE7D84-1AA4-408D-8C8E-6E0EAFFA41DB}">
          <x14:formula1>
            <xm:f>'Listas de Datos'!$E$2:$E$11</xm:f>
          </x14:formula1>
          <xm:sqref>M3:M147 M152:M1048576</xm:sqref>
        </x14:dataValidation>
        <x14:dataValidation type="list" allowBlank="1" showInputMessage="1" showErrorMessage="1" xr:uid="{9185B7E7-6B25-4E30-9A72-D2D11773BCA0}">
          <x14:formula1>
            <xm:f>'Listas de Datos'!$A$2:$A$6</xm:f>
          </x14:formula1>
          <xm:sqref>K3:K159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650265ACDFFE459C55613E4F70CF57" ma:contentTypeVersion="24" ma:contentTypeDescription="Crear nuevo documento." ma:contentTypeScope="" ma:versionID="e6d0dcac32a69c1ae114c82664d8870c">
  <xsd:schema xmlns:xsd="http://www.w3.org/2001/XMLSchema" xmlns:xs="http://www.w3.org/2001/XMLSchema" xmlns:p="http://schemas.microsoft.com/office/2006/metadata/properties" xmlns:ns2="d6086183-30b8-40da-bade-d808c7aea602" xmlns:ns3="731fd8d5-08ea-40fa-ba7c-6b9c63fd4b5d" targetNamespace="http://schemas.microsoft.com/office/2006/metadata/properties" ma:root="true" ma:fieldsID="4bb8b539d3cb05ec6202081b7190adf0" ns2:_="" ns3:_="">
    <xsd:import namespace="d6086183-30b8-40da-bade-d808c7aea602"/>
    <xsd:import namespace="731fd8d5-08ea-40fa-ba7c-6b9c63fd4b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Proveedor" minOccurs="0"/>
                <xsd:element ref="ns2:_x0070_z04" minOccurs="0"/>
                <xsd:element ref="ns2:_x0075_j54" minOccurs="0"/>
                <xsd:element ref="ns2:vbdm" minOccurs="0"/>
                <xsd:element ref="ns2:MediaLengthInSeconds"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86183-30b8-40da-bade-d808c7aea6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veedor" ma:index="20" nillable="true" ma:displayName="Proveedor" ma:format="Dropdown" ma:internalName="Proveedor">
      <xsd:simpleType>
        <xsd:restriction base="dms:Text">
          <xsd:maxLength value="255"/>
        </xsd:restriction>
      </xsd:simpleType>
    </xsd:element>
    <xsd:element name="_x0070_z04" ma:index="21" nillable="true" ma:displayName="Texto" ma:internalName="_x0070_z04">
      <xsd:simpleType>
        <xsd:restriction base="dms:Text"/>
      </xsd:simpleType>
    </xsd:element>
    <xsd:element name="_x0075_j54" ma:index="22" nillable="true" ma:displayName="PERIODO" ma:internalName="_x0075_j54">
      <xsd:simpleType>
        <xsd:restriction base="dms:Text"/>
      </xsd:simpleType>
    </xsd:element>
    <xsd:element name="vbdm" ma:index="23" nillable="true" ma:displayName="Periodo" ma:internalName="vbdm">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fd8d5-08ea-40fa-ba7c-6b9c63fd4b5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473b7b9-2770-4e29-98f4-2a526a1d1011}" ma:internalName="TaxCatchAll" ma:showField="CatchAllData" ma:web="731fd8d5-08ea-40fa-ba7c-6b9c63fd4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31fd8d5-08ea-40fa-ba7c-6b9c63fd4b5d" xsi:nil="true"/>
    <Proveedor xmlns="d6086183-30b8-40da-bade-d808c7aea602" xsi:nil="true"/>
    <vbdm xmlns="d6086183-30b8-40da-bade-d808c7aea602" xsi:nil="true"/>
    <_x0075_j54 xmlns="d6086183-30b8-40da-bade-d808c7aea602" xsi:nil="true"/>
    <_x0070_z04 xmlns="d6086183-30b8-40da-bade-d808c7aea6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E685CE-30BE-4559-A4AB-B58C7811F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86183-30b8-40da-bade-d808c7aea602"/>
    <ds:schemaRef ds:uri="731fd8d5-08ea-40fa-ba7c-6b9c63fd4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D706E3-64F5-47B5-8C2D-F833672E73BE}">
  <ds:schemaRefs>
    <ds:schemaRef ds:uri="731fd8d5-08ea-40fa-ba7c-6b9c63fd4b5d"/>
    <ds:schemaRef ds:uri="http://schemas.openxmlformats.org/package/2006/metadata/core-properties"/>
    <ds:schemaRef ds:uri="http://www.w3.org/XML/1998/namespace"/>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d6086183-30b8-40da-bade-d808c7aea602"/>
    <ds:schemaRef ds:uri="http://schemas.microsoft.com/office/2006/metadata/properties"/>
  </ds:schemaRefs>
</ds:datastoreItem>
</file>

<file path=customXml/itemProps3.xml><?xml version="1.0" encoding="utf-8"?>
<ds:datastoreItem xmlns:ds="http://schemas.openxmlformats.org/officeDocument/2006/customXml" ds:itemID="{64D009EE-1A7B-43E7-B542-0D4D94835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Listas de Datos</vt:lpstr>
      <vt:lpstr>INICIO</vt:lpstr>
      <vt:lpstr>BD Matriz Contratacion (2021)</vt:lpstr>
      <vt:lpstr>BD Matriz Contratacion 2022</vt:lpstr>
      <vt:lpstr>Resumen Gerencial 2022</vt:lpstr>
      <vt:lpstr>BD Matriz Contratacion 2024</vt:lpstr>
      <vt:lpstr>'BD Matriz Contratacion (2021)'!Área_de_impresión</vt:lpstr>
      <vt:lpstr>'BD Matriz Contratacion 2022'!Área_de_impresión</vt:lpstr>
      <vt:lpstr>incBuyerDossierDetaillnkRequestReference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 Andrea Mosquera Restrepo</dc:creator>
  <cp:keywords/>
  <dc:description/>
  <cp:lastModifiedBy>Yessica Vallejo Ramirez</cp:lastModifiedBy>
  <cp:revision/>
  <dcterms:created xsi:type="dcterms:W3CDTF">2022-01-21T18:20:40Z</dcterms:created>
  <dcterms:modified xsi:type="dcterms:W3CDTF">2024-07-24T21:20:02Z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0x0101004D650265ACDFFE459C55613E4F70CF57</vt:lpwstr>
  </property>
</Properties>
</file>